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jpeg" ContentType="image/jpeg"/>
  <Override PartName="/xl/drawings/drawing17.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xl/worksheets/sheet1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ЭтаКнига"/>
  <bookViews>
    <workbookView xWindow="10665" yWindow="660" windowWidth="17805" windowHeight="11640" tabRatio="897"/>
  </bookViews>
  <sheets>
    <sheet name="1. Содержание" sheetId="28" r:id="rId1"/>
    <sheet name="2. Новинки" sheetId="19" r:id="rId2"/>
    <sheet name="3. Воздух" sheetId="30" r:id="rId3"/>
    <sheet name="4. Противопожарные" sheetId="29" r:id="rId4"/>
    <sheet name="5. Шаровые регулир." sheetId="5" r:id="rId5"/>
    <sheet name="6. Шаровые откр-закр" sheetId="6" r:id="rId6"/>
    <sheet name="7. Седельные" sheetId="13" r:id="rId7"/>
    <sheet name="8. Баттерфляй" sheetId="11" r:id="rId8"/>
    <sheet name="9. Комби PIQCV PICCV EPIV EV" sheetId="18" r:id="rId9"/>
    <sheet name="10.Зональные" sheetId="36" r:id="rId10"/>
    <sheet name="11. GRV" sheetId="22" r:id="rId11"/>
    <sheet name="12. Retrofit" sheetId="27" r:id="rId12"/>
    <sheet name="13. BUS и MF приводы" sheetId="24" r:id="rId13"/>
    <sheet name="14. IP66_67 Robust Line, Nema4" sheetId="26" r:id="rId14"/>
    <sheet name="15. Шестиходовые" sheetId="23" r:id="rId15"/>
    <sheet name="16. Ex Edelweiss" sheetId="14" r:id="rId16"/>
    <sheet name="17. Датчики" sheetId="37" r:id="rId17"/>
  </sheets>
  <definedNames>
    <definedName name="_xlnm.Print_Area" localSheetId="0">'1. Содержание'!$A$1:$J$35</definedName>
    <definedName name="_xlnm.Print_Area" localSheetId="9">'10.Зональные'!$A$1:$Z$69</definedName>
    <definedName name="_xlnm.Print_Area" localSheetId="11">'12. Retrofit'!$A$1:$E$185</definedName>
    <definedName name="_xlnm.Print_Area" localSheetId="12">'13. BUS и MF приводы'!$A$1:$E$171</definedName>
    <definedName name="_xlnm.Print_Area" localSheetId="13">'14. IP66_67 Robust Line, Nema4'!$A$1:$E$115</definedName>
    <definedName name="_xlnm.Print_Area" localSheetId="14">'15. Шестиходовые'!$A$1:$N$76</definedName>
    <definedName name="_xlnm.Print_Area" localSheetId="16">'17. Датчики'!$A$1:$E$24</definedName>
    <definedName name="_xlnm.Print_Area" localSheetId="1">'2. Новинки'!$A$1:$I$75</definedName>
    <definedName name="_xlnm.Print_Area" localSheetId="2">'3. Воздух'!$A$1:$E$316</definedName>
    <definedName name="_xlnm.Print_Area" localSheetId="3">'4. Противопожарные'!$A$1:$E$144</definedName>
    <definedName name="_xlnm.Print_Area" localSheetId="5">'6. Шаровые откр-закр'!$A$1:$AE$179</definedName>
    <definedName name="_xlnm.Print_Area" localSheetId="6">'7. Седельные'!$A$1:$AI$279</definedName>
    <definedName name="_xlnm.Print_Area" localSheetId="7">'8. Баттерфляй'!$A$1:$R$243</definedName>
    <definedName name="_xlnm.Print_Area" localSheetId="8">'9. Комби PIQCV PICCV EPIV EV'!$A$1:$Y$146</definedName>
  </definedNames>
  <calcPr calcId="145621"/>
</workbook>
</file>

<file path=xl/calcChain.xml><?xml version="1.0" encoding="utf-8"?>
<calcChain xmlns="http://schemas.openxmlformats.org/spreadsheetml/2006/main">
  <c r="E141" i="24"/>
  <c r="E140"/>
  <c r="E139"/>
  <c r="E138"/>
  <c r="G29" i="11"/>
  <c r="G28"/>
  <c r="G30"/>
  <c r="E86" i="29"/>
  <c r="E85"/>
  <c r="E84"/>
  <c r="E83"/>
  <c r="E82"/>
  <c r="E81"/>
  <c r="E47"/>
  <c r="E46"/>
  <c r="E45"/>
  <c r="E44"/>
  <c r="E43"/>
  <c r="E42"/>
  <c r="E17" i="24"/>
  <c r="E36" i="11"/>
  <c r="E35"/>
  <c r="E34"/>
  <c r="H44" i="23"/>
  <c r="H43"/>
  <c r="H42"/>
  <c r="H41"/>
  <c r="H40"/>
  <c r="H39"/>
  <c r="H38"/>
  <c r="H37"/>
  <c r="H36"/>
  <c r="H35"/>
  <c r="H34"/>
  <c r="H33"/>
  <c r="H32"/>
  <c r="H31"/>
  <c r="H30"/>
  <c r="H29"/>
  <c r="H28"/>
  <c r="H27"/>
  <c r="H26"/>
  <c r="H25"/>
  <c r="H24"/>
  <c r="H23"/>
  <c r="H22"/>
  <c r="H21"/>
  <c r="H20"/>
  <c r="H19"/>
  <c r="H18"/>
  <c r="H17"/>
  <c r="H16"/>
  <c r="H15"/>
  <c r="H14"/>
  <c r="H13"/>
  <c r="H12"/>
  <c r="H11"/>
  <c r="H10"/>
  <c r="X42" i="18"/>
  <c r="X41"/>
  <c r="X40"/>
  <c r="X39"/>
  <c r="X35"/>
  <c r="X34"/>
  <c r="X33"/>
  <c r="T42"/>
  <c r="T41"/>
  <c r="T40"/>
  <c r="T39"/>
  <c r="T35"/>
  <c r="T34"/>
  <c r="T33"/>
  <c r="R42"/>
  <c r="R41"/>
  <c r="R40"/>
  <c r="R39"/>
  <c r="R35"/>
  <c r="R34"/>
  <c r="R33"/>
  <c r="X30"/>
  <c r="T30"/>
  <c r="D42"/>
  <c r="Y36" i="36"/>
  <c r="Y35"/>
  <c r="Y32"/>
  <c r="Y31"/>
  <c r="Y30"/>
  <c r="Y27"/>
  <c r="U27"/>
  <c r="D31"/>
  <c r="E15" i="37"/>
  <c r="E14"/>
  <c r="E13"/>
  <c r="E12"/>
  <c r="E11"/>
  <c r="E10"/>
  <c r="E105" i="11"/>
  <c r="E104"/>
  <c r="E103"/>
  <c r="E102"/>
  <c r="E101"/>
  <c r="E100"/>
  <c r="E99"/>
  <c r="E98"/>
  <c r="E97"/>
  <c r="E96"/>
  <c r="E94"/>
  <c r="E93"/>
  <c r="E91"/>
  <c r="E90"/>
  <c r="E89"/>
  <c r="E88"/>
  <c r="E87"/>
  <c r="E86"/>
  <c r="E85"/>
  <c r="E83"/>
  <c r="E82"/>
  <c r="E81"/>
  <c r="E80"/>
  <c r="E78"/>
  <c r="E77"/>
  <c r="E76"/>
  <c r="E75"/>
  <c r="E74"/>
  <c r="O27" i="36"/>
  <c r="L27"/>
  <c r="L32"/>
  <c r="J27"/>
  <c r="L222" i="13"/>
  <c r="I222"/>
  <c r="L221"/>
  <c r="I221"/>
  <c r="L218"/>
  <c r="I218"/>
  <c r="L217"/>
  <c r="I217"/>
  <c r="K142" i="18"/>
  <c r="K141"/>
  <c r="K140"/>
  <c r="K139"/>
  <c r="K138"/>
  <c r="K136"/>
  <c r="K135"/>
  <c r="K134"/>
  <c r="K133"/>
  <c r="K132"/>
  <c r="K131"/>
  <c r="K112"/>
  <c r="K111"/>
  <c r="K110"/>
  <c r="K109"/>
  <c r="K108"/>
  <c r="K107"/>
  <c r="L30"/>
  <c r="L42"/>
  <c r="J30"/>
  <c r="J41"/>
  <c r="R150" i="11"/>
  <c r="Q150"/>
  <c r="P150"/>
  <c r="O150"/>
  <c r="N150"/>
  <c r="M150"/>
  <c r="L150"/>
  <c r="P122"/>
  <c r="O122"/>
  <c r="N122"/>
  <c r="M122"/>
  <c r="L122"/>
  <c r="K122"/>
  <c r="J122"/>
  <c r="I122"/>
  <c r="H122"/>
  <c r="H123"/>
  <c r="H129"/>
  <c r="G122"/>
  <c r="P53"/>
  <c r="O53"/>
  <c r="N53"/>
  <c r="M53"/>
  <c r="K53"/>
  <c r="J53"/>
  <c r="I53"/>
  <c r="H53"/>
  <c r="G53"/>
  <c r="J55" i="14"/>
  <c r="J125"/>
  <c r="J124"/>
  <c r="H60" i="23"/>
  <c r="H59"/>
  <c r="H58"/>
  <c r="E117" i="24"/>
  <c r="E116"/>
  <c r="E106"/>
  <c r="E72"/>
  <c r="E68"/>
  <c r="E152"/>
  <c r="E30"/>
  <c r="O65" i="36"/>
  <c r="O63"/>
  <c r="O62"/>
  <c r="O61"/>
  <c r="O60"/>
  <c r="O58"/>
  <c r="O57"/>
  <c r="O56"/>
  <c r="D65"/>
  <c r="D63"/>
  <c r="D62"/>
  <c r="D61"/>
  <c r="D60"/>
  <c r="D58"/>
  <c r="D57"/>
  <c r="D56"/>
  <c r="D41"/>
  <c r="D40"/>
  <c r="D39"/>
  <c r="D36"/>
  <c r="U36"/>
  <c r="D35"/>
  <c r="J35"/>
  <c r="D32"/>
  <c r="D30"/>
  <c r="U30"/>
  <c r="S27"/>
  <c r="S30"/>
  <c r="Q27"/>
  <c r="Q32"/>
  <c r="H27"/>
  <c r="F27"/>
  <c r="F32"/>
  <c r="P30" i="18"/>
  <c r="P42"/>
  <c r="N30"/>
  <c r="N33"/>
  <c r="R30"/>
  <c r="E170" i="11"/>
  <c r="E169"/>
  <c r="E168"/>
  <c r="E167"/>
  <c r="E166"/>
  <c r="E165"/>
  <c r="E164"/>
  <c r="E163"/>
  <c r="E162"/>
  <c r="E161"/>
  <c r="E160"/>
  <c r="E159"/>
  <c r="E158"/>
  <c r="E157"/>
  <c r="E156"/>
  <c r="E155"/>
  <c r="E154"/>
  <c r="Q149"/>
  <c r="O149"/>
  <c r="O151"/>
  <c r="O168"/>
  <c r="M149"/>
  <c r="K149"/>
  <c r="K151"/>
  <c r="I149"/>
  <c r="I151"/>
  <c r="N120"/>
  <c r="L120"/>
  <c r="J120"/>
  <c r="J123"/>
  <c r="H120"/>
  <c r="Q51"/>
  <c r="Q54"/>
  <c r="O51"/>
  <c r="O54"/>
  <c r="M51"/>
  <c r="F197" i="5"/>
  <c r="F195"/>
  <c r="F194"/>
  <c r="F183"/>
  <c r="F182"/>
  <c r="F181"/>
  <c r="F178"/>
  <c r="F177"/>
  <c r="F176"/>
  <c r="F175"/>
  <c r="E131" i="29"/>
  <c r="E130"/>
  <c r="E129"/>
  <c r="E128"/>
  <c r="E127"/>
  <c r="E126"/>
  <c r="E125"/>
  <c r="E120"/>
  <c r="E119"/>
  <c r="E118"/>
  <c r="E117"/>
  <c r="E116"/>
  <c r="E115"/>
  <c r="E114"/>
  <c r="E113"/>
  <c r="E112"/>
  <c r="E111"/>
  <c r="E106"/>
  <c r="E105"/>
  <c r="E104"/>
  <c r="E103"/>
  <c r="E102"/>
  <c r="E101"/>
  <c r="E100"/>
  <c r="E99"/>
  <c r="E96"/>
  <c r="E95"/>
  <c r="E94"/>
  <c r="E93"/>
  <c r="E92"/>
  <c r="E78"/>
  <c r="E77"/>
  <c r="E76"/>
  <c r="E75"/>
  <c r="E74"/>
  <c r="E73"/>
  <c r="E70"/>
  <c r="E67"/>
  <c r="E66"/>
  <c r="E65"/>
  <c r="E64"/>
  <c r="E63"/>
  <c r="E60"/>
  <c r="E57"/>
  <c r="E56"/>
  <c r="E55"/>
  <c r="E54"/>
  <c r="E53"/>
  <c r="E39"/>
  <c r="E38"/>
  <c r="E37"/>
  <c r="E36"/>
  <c r="E35"/>
  <c r="E34"/>
  <c r="E31"/>
  <c r="E30"/>
  <c r="E29"/>
  <c r="E28"/>
  <c r="E27"/>
  <c r="E26"/>
  <c r="E25"/>
  <c r="E22"/>
  <c r="E21"/>
  <c r="E20"/>
  <c r="E19"/>
  <c r="E18"/>
  <c r="E17"/>
  <c r="E16"/>
  <c r="E246" i="30"/>
  <c r="E244"/>
  <c r="E242"/>
  <c r="E240"/>
  <c r="E238"/>
  <c r="E226"/>
  <c r="E222"/>
  <c r="E216"/>
  <c r="E212"/>
  <c r="E203"/>
  <c r="E193"/>
  <c r="E189"/>
  <c r="E187"/>
  <c r="E185"/>
  <c r="E181"/>
  <c r="E170"/>
  <c r="E166"/>
  <c r="E140"/>
  <c r="E132"/>
  <c r="E123"/>
  <c r="E113"/>
  <c r="E107"/>
  <c r="E103"/>
  <c r="E97"/>
  <c r="E93"/>
  <c r="E87"/>
  <c r="E83"/>
  <c r="E73"/>
  <c r="E64"/>
  <c r="E54"/>
  <c r="E50"/>
  <c r="E44"/>
  <c r="E40"/>
  <c r="E22"/>
  <c r="E16"/>
  <c r="AF23" i="5"/>
  <c r="AE23"/>
  <c r="AC23"/>
  <c r="AB23"/>
  <c r="Z23"/>
  <c r="W23"/>
  <c r="P23"/>
  <c r="T23"/>
  <c r="R23"/>
  <c r="I23"/>
  <c r="AF24" i="13"/>
  <c r="AB24"/>
  <c r="Y24"/>
  <c r="AD24"/>
  <c r="M24"/>
  <c r="L24"/>
  <c r="E90" i="27"/>
  <c r="E98"/>
  <c r="E97"/>
  <c r="E96"/>
  <c r="E95"/>
  <c r="E93"/>
  <c r="E92"/>
  <c r="E91"/>
  <c r="E100"/>
  <c r="E105"/>
  <c r="E115"/>
  <c r="E114"/>
  <c r="E117"/>
  <c r="E101"/>
  <c r="E103"/>
  <c r="E110"/>
  <c r="E67" i="13"/>
  <c r="E66"/>
  <c r="E133" i="11"/>
  <c r="Q120"/>
  <c r="Q123"/>
  <c r="P120"/>
  <c r="R51"/>
  <c r="R54"/>
  <c r="P51"/>
  <c r="N51"/>
  <c r="L51"/>
  <c r="L54"/>
  <c r="D46" i="18"/>
  <c r="D47"/>
  <c r="D45"/>
  <c r="D41"/>
  <c r="F41"/>
  <c r="D40"/>
  <c r="N40"/>
  <c r="D39"/>
  <c r="N39"/>
  <c r="D35"/>
  <c r="J35"/>
  <c r="D34"/>
  <c r="J34"/>
  <c r="D33"/>
  <c r="J33"/>
  <c r="F30"/>
  <c r="F42"/>
  <c r="H30"/>
  <c r="H42"/>
  <c r="D25" i="22"/>
  <c r="D24"/>
  <c r="D23"/>
  <c r="D22"/>
  <c r="N22"/>
  <c r="D21"/>
  <c r="D20"/>
  <c r="J20"/>
  <c r="D19"/>
  <c r="S16"/>
  <c r="R16"/>
  <c r="R21"/>
  <c r="Q16"/>
  <c r="Q25"/>
  <c r="P16"/>
  <c r="O16"/>
  <c r="O23"/>
  <c r="N16"/>
  <c r="M16"/>
  <c r="L16"/>
  <c r="K16"/>
  <c r="J16"/>
  <c r="I16"/>
  <c r="H16"/>
  <c r="H20"/>
  <c r="G16"/>
  <c r="F16"/>
  <c r="S14"/>
  <c r="R14"/>
  <c r="Q14"/>
  <c r="P14"/>
  <c r="O14"/>
  <c r="N14"/>
  <c r="M14"/>
  <c r="L14"/>
  <c r="K14"/>
  <c r="J14"/>
  <c r="I14"/>
  <c r="H14"/>
  <c r="G14"/>
  <c r="F14"/>
  <c r="E245" i="30"/>
  <c r="E243"/>
  <c r="E241"/>
  <c r="E239"/>
  <c r="E235"/>
  <c r="E234"/>
  <c r="E233"/>
  <c r="E232"/>
  <c r="E229"/>
  <c r="E228"/>
  <c r="E227"/>
  <c r="E225"/>
  <c r="E221"/>
  <c r="E220"/>
  <c r="E217"/>
  <c r="E215"/>
  <c r="E214"/>
  <c r="E213"/>
  <c r="E211"/>
  <c r="E210"/>
  <c r="E204"/>
  <c r="E202"/>
  <c r="E201"/>
  <c r="E200"/>
  <c r="E192"/>
  <c r="E191"/>
  <c r="E190"/>
  <c r="E188"/>
  <c r="E186"/>
  <c r="E184"/>
  <c r="E183"/>
  <c r="E182"/>
  <c r="E177"/>
  <c r="E176"/>
  <c r="E175"/>
  <c r="E174"/>
  <c r="E173"/>
  <c r="E172"/>
  <c r="E171"/>
  <c r="E169"/>
  <c r="E168"/>
  <c r="E167"/>
  <c r="E165"/>
  <c r="E164"/>
  <c r="E163"/>
  <c r="E162"/>
  <c r="E159"/>
  <c r="E158"/>
  <c r="E157"/>
  <c r="E156"/>
  <c r="E155"/>
  <c r="E154"/>
  <c r="E153"/>
  <c r="E150"/>
  <c r="E149"/>
  <c r="E142"/>
  <c r="E141"/>
  <c r="E137"/>
  <c r="E136"/>
  <c r="E135"/>
  <c r="E131"/>
  <c r="E130"/>
  <c r="E124"/>
  <c r="E122"/>
  <c r="E119"/>
  <c r="E118"/>
  <c r="E117"/>
  <c r="E116"/>
  <c r="E115"/>
  <c r="E114"/>
  <c r="E110"/>
  <c r="E109"/>
  <c r="E108"/>
  <c r="E106"/>
  <c r="E105"/>
  <c r="E104"/>
  <c r="E102"/>
  <c r="E99"/>
  <c r="E98"/>
  <c r="E96"/>
  <c r="E95"/>
  <c r="E94"/>
  <c r="E92"/>
  <c r="E91"/>
  <c r="E88"/>
  <c r="E86"/>
  <c r="E85"/>
  <c r="E84"/>
  <c r="E80"/>
  <c r="E79"/>
  <c r="E78"/>
  <c r="E77"/>
  <c r="E76"/>
  <c r="E75"/>
  <c r="E74"/>
  <c r="E67"/>
  <c r="E66"/>
  <c r="E65"/>
  <c r="E61"/>
  <c r="E60"/>
  <c r="E59"/>
  <c r="E58"/>
  <c r="E57"/>
  <c r="E56"/>
  <c r="E55"/>
  <c r="E53"/>
  <c r="E52"/>
  <c r="E51"/>
  <c r="E49"/>
  <c r="E48"/>
  <c r="E45"/>
  <c r="E43"/>
  <c r="E42"/>
  <c r="E41"/>
  <c r="E39"/>
  <c r="E38"/>
  <c r="E37"/>
  <c r="E36"/>
  <c r="E35"/>
  <c r="E32"/>
  <c r="E31"/>
  <c r="E30"/>
  <c r="E29"/>
  <c r="E28"/>
  <c r="E27"/>
  <c r="E26"/>
  <c r="E25"/>
  <c r="E24"/>
  <c r="E23"/>
  <c r="E19"/>
  <c r="E18"/>
  <c r="E15"/>
  <c r="E14"/>
  <c r="E17"/>
  <c r="J137" i="14"/>
  <c r="J136"/>
  <c r="J135"/>
  <c r="J134"/>
  <c r="J133"/>
  <c r="J132"/>
  <c r="J126"/>
  <c r="J123"/>
  <c r="J122"/>
  <c r="J116"/>
  <c r="J115"/>
  <c r="J105"/>
  <c r="J104"/>
  <c r="J103"/>
  <c r="J102"/>
  <c r="J101"/>
  <c r="J100"/>
  <c r="J97"/>
  <c r="J96"/>
  <c r="J95"/>
  <c r="J94"/>
  <c r="J93"/>
  <c r="J92"/>
  <c r="J85"/>
  <c r="J84"/>
  <c r="J83"/>
  <c r="J82"/>
  <c r="J81"/>
  <c r="J80"/>
  <c r="J79"/>
  <c r="J78"/>
  <c r="J77"/>
  <c r="J76"/>
  <c r="J75"/>
  <c r="J74"/>
  <c r="J73"/>
  <c r="J72"/>
  <c r="J71"/>
  <c r="J68"/>
  <c r="J67"/>
  <c r="J66"/>
  <c r="J65"/>
  <c r="J64"/>
  <c r="J63"/>
  <c r="J60"/>
  <c r="J59"/>
  <c r="J58"/>
  <c r="J54"/>
  <c r="J53"/>
  <c r="J52"/>
  <c r="J51"/>
  <c r="J50"/>
  <c r="J49"/>
  <c r="J48"/>
  <c r="J47"/>
  <c r="J46"/>
  <c r="J45"/>
  <c r="J44"/>
  <c r="J43"/>
  <c r="J42"/>
  <c r="J41"/>
  <c r="J40"/>
  <c r="J39"/>
  <c r="J38"/>
  <c r="J37"/>
  <c r="J34"/>
  <c r="J33"/>
  <c r="J32"/>
  <c r="J31"/>
  <c r="J28"/>
  <c r="J27"/>
  <c r="J26"/>
  <c r="J25"/>
  <c r="J24"/>
  <c r="J23"/>
  <c r="H72" i="23"/>
  <c r="H68"/>
  <c r="H67"/>
  <c r="H66"/>
  <c r="H65"/>
  <c r="H64"/>
  <c r="H57"/>
  <c r="H56"/>
  <c r="H55"/>
  <c r="H54"/>
  <c r="H53"/>
  <c r="H52"/>
  <c r="H51"/>
  <c r="H50"/>
  <c r="H49"/>
  <c r="H48"/>
  <c r="H47"/>
  <c r="H46"/>
  <c r="H9"/>
  <c r="E106" i="26"/>
  <c r="E105"/>
  <c r="E104"/>
  <c r="E96"/>
  <c r="E95"/>
  <c r="E94"/>
  <c r="E93"/>
  <c r="E92"/>
  <c r="E91"/>
  <c r="E90"/>
  <c r="E89"/>
  <c r="E82"/>
  <c r="E81"/>
  <c r="E80"/>
  <c r="E79"/>
  <c r="E61"/>
  <c r="E60"/>
  <c r="E59"/>
  <c r="E53"/>
  <c r="E52"/>
  <c r="E51"/>
  <c r="E46"/>
  <c r="E45"/>
  <c r="E44"/>
  <c r="E43"/>
  <c r="E42"/>
  <c r="E41"/>
  <c r="E40"/>
  <c r="E39"/>
  <c r="E38"/>
  <c r="E37"/>
  <c r="E36"/>
  <c r="E35"/>
  <c r="E34"/>
  <c r="E33"/>
  <c r="E32"/>
  <c r="E31"/>
  <c r="E153" i="24"/>
  <c r="E151"/>
  <c r="E150"/>
  <c r="E149"/>
  <c r="E148"/>
  <c r="E147"/>
  <c r="E146"/>
  <c r="E137"/>
  <c r="E136"/>
  <c r="E135"/>
  <c r="E132"/>
  <c r="E131"/>
  <c r="E130"/>
  <c r="E129"/>
  <c r="E128"/>
  <c r="E127"/>
  <c r="E126"/>
  <c r="E125"/>
  <c r="E124"/>
  <c r="E118"/>
  <c r="E115"/>
  <c r="E112"/>
  <c r="E111"/>
  <c r="E110"/>
  <c r="E109"/>
  <c r="E108"/>
  <c r="E107"/>
  <c r="E104"/>
  <c r="E103"/>
  <c r="E102"/>
  <c r="E96"/>
  <c r="E95"/>
  <c r="E94"/>
  <c r="E93"/>
  <c r="E92"/>
  <c r="E91"/>
  <c r="E90"/>
  <c r="E89"/>
  <c r="E88"/>
  <c r="E87"/>
  <c r="E86"/>
  <c r="E85"/>
  <c r="E84"/>
  <c r="E83"/>
  <c r="E82"/>
  <c r="E81"/>
  <c r="E80"/>
  <c r="E75"/>
  <c r="E74"/>
  <c r="E70"/>
  <c r="E69"/>
  <c r="E67"/>
  <c r="E66"/>
  <c r="E65"/>
  <c r="E60"/>
  <c r="E59"/>
  <c r="E58"/>
  <c r="E57"/>
  <c r="E56"/>
  <c r="E55"/>
  <c r="E50"/>
  <c r="E49"/>
  <c r="E48"/>
  <c r="E47"/>
  <c r="E46"/>
  <c r="E45"/>
  <c r="E44"/>
  <c r="E43"/>
  <c r="E42"/>
  <c r="E41"/>
  <c r="E40"/>
  <c r="E39"/>
  <c r="E36"/>
  <c r="E35"/>
  <c r="E34"/>
  <c r="E31"/>
  <c r="E29"/>
  <c r="E28"/>
  <c r="E27"/>
  <c r="E26"/>
  <c r="E25"/>
  <c r="E24"/>
  <c r="E23"/>
  <c r="E22"/>
  <c r="E21"/>
  <c r="E20"/>
  <c r="E19"/>
  <c r="E18"/>
  <c r="E16"/>
  <c r="E15"/>
  <c r="E14"/>
  <c r="E13"/>
  <c r="E165" i="27"/>
  <c r="E164"/>
  <c r="E163"/>
  <c r="E161"/>
  <c r="E160"/>
  <c r="E159"/>
  <c r="E158"/>
  <c r="E157"/>
  <c r="E156"/>
  <c r="E155"/>
  <c r="E154"/>
  <c r="E153"/>
  <c r="E120"/>
  <c r="E119"/>
  <c r="E118"/>
  <c r="E116"/>
  <c r="E112"/>
  <c r="E111"/>
  <c r="E109"/>
  <c r="E108"/>
  <c r="E106"/>
  <c r="E104"/>
  <c r="E102"/>
  <c r="E50"/>
  <c r="E49"/>
  <c r="E48"/>
  <c r="E45"/>
  <c r="E44"/>
  <c r="E43"/>
  <c r="E36"/>
  <c r="E35"/>
  <c r="E34"/>
  <c r="E33"/>
  <c r="E32"/>
  <c r="E31"/>
  <c r="E30"/>
  <c r="E29"/>
  <c r="E28"/>
  <c r="E27"/>
  <c r="E26"/>
  <c r="E25"/>
  <c r="E24"/>
  <c r="E23"/>
  <c r="X66" i="18"/>
  <c r="X80"/>
  <c r="V66"/>
  <c r="U66"/>
  <c r="U72"/>
  <c r="S66"/>
  <c r="S80"/>
  <c r="R66"/>
  <c r="R79"/>
  <c r="Q66"/>
  <c r="P66"/>
  <c r="P73"/>
  <c r="O66"/>
  <c r="O70"/>
  <c r="O80"/>
  <c r="N66"/>
  <c r="M66"/>
  <c r="M73"/>
  <c r="L66"/>
  <c r="L69"/>
  <c r="K66"/>
  <c r="K70"/>
  <c r="J66"/>
  <c r="I66"/>
  <c r="H66"/>
  <c r="H77"/>
  <c r="H72"/>
  <c r="G66"/>
  <c r="F66"/>
  <c r="W66"/>
  <c r="W69"/>
  <c r="T66"/>
  <c r="T69"/>
  <c r="D142"/>
  <c r="D141"/>
  <c r="D140"/>
  <c r="D139"/>
  <c r="D138"/>
  <c r="D136"/>
  <c r="D135"/>
  <c r="D134"/>
  <c r="D133"/>
  <c r="D132"/>
  <c r="D131"/>
  <c r="D118"/>
  <c r="D117"/>
  <c r="D116"/>
  <c r="D115"/>
  <c r="D114"/>
  <c r="D112"/>
  <c r="D111"/>
  <c r="D110"/>
  <c r="D109"/>
  <c r="D108"/>
  <c r="D107"/>
  <c r="D81"/>
  <c r="S81"/>
  <c r="D80"/>
  <c r="D79"/>
  <c r="V79"/>
  <c r="D78"/>
  <c r="S78"/>
  <c r="D77"/>
  <c r="D76"/>
  <c r="J76"/>
  <c r="D75"/>
  <c r="Q75"/>
  <c r="K75"/>
  <c r="D74"/>
  <c r="D73"/>
  <c r="O73"/>
  <c r="D72"/>
  <c r="I72"/>
  <c r="D71"/>
  <c r="S71"/>
  <c r="D70"/>
  <c r="N70"/>
  <c r="D69"/>
  <c r="G69"/>
  <c r="Q69"/>
  <c r="R149" i="11"/>
  <c r="R151"/>
  <c r="P149"/>
  <c r="P151"/>
  <c r="P169"/>
  <c r="N149"/>
  <c r="L149"/>
  <c r="J149"/>
  <c r="J151"/>
  <c r="H149"/>
  <c r="H151"/>
  <c r="G149"/>
  <c r="G151"/>
  <c r="O120"/>
  <c r="M120"/>
  <c r="M123"/>
  <c r="K120"/>
  <c r="I120"/>
  <c r="G120"/>
  <c r="K51"/>
  <c r="J51"/>
  <c r="I51"/>
  <c r="H51"/>
  <c r="G51"/>
  <c r="E212"/>
  <c r="E211"/>
  <c r="E210"/>
  <c r="E209"/>
  <c r="E208"/>
  <c r="E207"/>
  <c r="E206"/>
  <c r="E205"/>
  <c r="E204"/>
  <c r="E203"/>
  <c r="E202"/>
  <c r="E201"/>
  <c r="E196"/>
  <c r="E195"/>
  <c r="E194"/>
  <c r="E193"/>
  <c r="E192"/>
  <c r="E191"/>
  <c r="E190"/>
  <c r="E189"/>
  <c r="E188"/>
  <c r="E187"/>
  <c r="E186"/>
  <c r="E184"/>
  <c r="E183"/>
  <c r="E182"/>
  <c r="E181"/>
  <c r="E179"/>
  <c r="E178"/>
  <c r="E177"/>
  <c r="E176"/>
  <c r="E175"/>
  <c r="E153"/>
  <c r="E132"/>
  <c r="E131"/>
  <c r="E130"/>
  <c r="E129"/>
  <c r="E128"/>
  <c r="E127"/>
  <c r="E126"/>
  <c r="E125"/>
  <c r="E66"/>
  <c r="E65"/>
  <c r="E64"/>
  <c r="E63"/>
  <c r="E62"/>
  <c r="E61"/>
  <c r="E60"/>
  <c r="E59"/>
  <c r="E58"/>
  <c r="AI24" i="13"/>
  <c r="AH24"/>
  <c r="AG24"/>
  <c r="AE24"/>
  <c r="AC24"/>
  <c r="AA24"/>
  <c r="Z24"/>
  <c r="X24"/>
  <c r="W24"/>
  <c r="V24"/>
  <c r="U24"/>
  <c r="T24"/>
  <c r="S24"/>
  <c r="R24"/>
  <c r="Q24"/>
  <c r="Q101"/>
  <c r="P24"/>
  <c r="O24"/>
  <c r="N24"/>
  <c r="K24"/>
  <c r="J24"/>
  <c r="I24"/>
  <c r="H24"/>
  <c r="G24"/>
  <c r="G189"/>
  <c r="E202"/>
  <c r="E201"/>
  <c r="E196"/>
  <c r="E195"/>
  <c r="E194"/>
  <c r="E193"/>
  <c r="E192"/>
  <c r="H192"/>
  <c r="E191"/>
  <c r="E190"/>
  <c r="AC190"/>
  <c r="E189"/>
  <c r="L189"/>
  <c r="E188"/>
  <c r="H188"/>
  <c r="E185"/>
  <c r="E184"/>
  <c r="E183"/>
  <c r="E182"/>
  <c r="E181"/>
  <c r="E180"/>
  <c r="E179"/>
  <c r="E178"/>
  <c r="H178"/>
  <c r="E177"/>
  <c r="E174"/>
  <c r="I174"/>
  <c r="E173"/>
  <c r="E172"/>
  <c r="E171"/>
  <c r="E170"/>
  <c r="I170"/>
  <c r="E169"/>
  <c r="E168"/>
  <c r="E167"/>
  <c r="E166"/>
  <c r="E165"/>
  <c r="E164"/>
  <c r="E163"/>
  <c r="E162"/>
  <c r="E161"/>
  <c r="AC161"/>
  <c r="E160"/>
  <c r="L160"/>
  <c r="E159"/>
  <c r="E158"/>
  <c r="S158"/>
  <c r="E157"/>
  <c r="E156"/>
  <c r="AC156"/>
  <c r="E153"/>
  <c r="E152"/>
  <c r="E151"/>
  <c r="O151"/>
  <c r="E150"/>
  <c r="E149"/>
  <c r="E148"/>
  <c r="E147"/>
  <c r="E144"/>
  <c r="E143"/>
  <c r="E142"/>
  <c r="E141"/>
  <c r="E140"/>
  <c r="AC140"/>
  <c r="E139"/>
  <c r="E138"/>
  <c r="E137"/>
  <c r="AC137"/>
  <c r="E136"/>
  <c r="E135"/>
  <c r="E134"/>
  <c r="H134"/>
  <c r="E133"/>
  <c r="E132"/>
  <c r="E129"/>
  <c r="E128"/>
  <c r="E127"/>
  <c r="O127"/>
  <c r="E126"/>
  <c r="E125"/>
  <c r="AI125"/>
  <c r="E124"/>
  <c r="E123"/>
  <c r="E122"/>
  <c r="AC122"/>
  <c r="E121"/>
  <c r="E120"/>
  <c r="E119"/>
  <c r="H119"/>
  <c r="E118"/>
  <c r="E117"/>
  <c r="AB117"/>
  <c r="E116"/>
  <c r="E115"/>
  <c r="E114"/>
  <c r="H114"/>
  <c r="E113"/>
  <c r="E110"/>
  <c r="E109"/>
  <c r="E108"/>
  <c r="E107"/>
  <c r="E106"/>
  <c r="E105"/>
  <c r="E104"/>
  <c r="E103"/>
  <c r="E102"/>
  <c r="AC102"/>
  <c r="E101"/>
  <c r="E100"/>
  <c r="E99"/>
  <c r="E98"/>
  <c r="E95"/>
  <c r="E94"/>
  <c r="E93"/>
  <c r="E92"/>
  <c r="E91"/>
  <c r="AC91"/>
  <c r="E90"/>
  <c r="E89"/>
  <c r="E88"/>
  <c r="E87"/>
  <c r="Z87"/>
  <c r="E86"/>
  <c r="AC86"/>
  <c r="E85"/>
  <c r="E84"/>
  <c r="E83"/>
  <c r="E82"/>
  <c r="AC82"/>
  <c r="E81"/>
  <c r="E78"/>
  <c r="E77"/>
  <c r="E76"/>
  <c r="E75"/>
  <c r="E74"/>
  <c r="E73"/>
  <c r="H73"/>
  <c r="E72"/>
  <c r="E71"/>
  <c r="E70"/>
  <c r="E69"/>
  <c r="E68"/>
  <c r="I68"/>
  <c r="E65"/>
  <c r="E64"/>
  <c r="E63"/>
  <c r="E62"/>
  <c r="E61"/>
  <c r="E58"/>
  <c r="E57"/>
  <c r="E56"/>
  <c r="E55"/>
  <c r="E54"/>
  <c r="E53"/>
  <c r="E50"/>
  <c r="E49"/>
  <c r="E48"/>
  <c r="E47"/>
  <c r="E46"/>
  <c r="E45"/>
  <c r="E44"/>
  <c r="E43"/>
  <c r="E42"/>
  <c r="Y42"/>
  <c r="E41"/>
  <c r="E38"/>
  <c r="E37"/>
  <c r="E36"/>
  <c r="AC36"/>
  <c r="E35"/>
  <c r="U35"/>
  <c r="E34"/>
  <c r="E33"/>
  <c r="E32"/>
  <c r="E31"/>
  <c r="E30"/>
  <c r="E29"/>
  <c r="M153" i="6"/>
  <c r="L153"/>
  <c r="K153"/>
  <c r="J153"/>
  <c r="I153"/>
  <c r="I159"/>
  <c r="H153"/>
  <c r="AE21"/>
  <c r="AE92"/>
  <c r="AD21"/>
  <c r="AA21"/>
  <c r="Z21"/>
  <c r="Y21"/>
  <c r="V21"/>
  <c r="U21"/>
  <c r="T21"/>
  <c r="S21"/>
  <c r="R21"/>
  <c r="Q21"/>
  <c r="P21"/>
  <c r="O21"/>
  <c r="N21"/>
  <c r="M21"/>
  <c r="L21"/>
  <c r="K21"/>
  <c r="J21"/>
  <c r="I21"/>
  <c r="H21"/>
  <c r="AC21"/>
  <c r="AB21"/>
  <c r="X21"/>
  <c r="W21"/>
  <c r="F159"/>
  <c r="F158"/>
  <c r="F157"/>
  <c r="F156"/>
  <c r="F139"/>
  <c r="F138"/>
  <c r="F137"/>
  <c r="F136"/>
  <c r="F135"/>
  <c r="F134"/>
  <c r="F133"/>
  <c r="F132"/>
  <c r="F131"/>
  <c r="F130"/>
  <c r="F129"/>
  <c r="F128"/>
  <c r="F127"/>
  <c r="F126"/>
  <c r="F125"/>
  <c r="F124"/>
  <c r="F123"/>
  <c r="F122"/>
  <c r="F121"/>
  <c r="F120"/>
  <c r="F119"/>
  <c r="F118"/>
  <c r="F117"/>
  <c r="F116"/>
  <c r="F115"/>
  <c r="F108"/>
  <c r="F107"/>
  <c r="N107"/>
  <c r="F106"/>
  <c r="F105"/>
  <c r="F104"/>
  <c r="R104"/>
  <c r="F103"/>
  <c r="F102"/>
  <c r="F101"/>
  <c r="R101"/>
  <c r="F100"/>
  <c r="AC100"/>
  <c r="F97"/>
  <c r="F96"/>
  <c r="F95"/>
  <c r="F94"/>
  <c r="F93"/>
  <c r="N93"/>
  <c r="F92"/>
  <c r="F89"/>
  <c r="F88"/>
  <c r="F87"/>
  <c r="F86"/>
  <c r="F85"/>
  <c r="F84"/>
  <c r="F83"/>
  <c r="F80"/>
  <c r="F79"/>
  <c r="F78"/>
  <c r="N78"/>
  <c r="F77"/>
  <c r="Y77"/>
  <c r="F76"/>
  <c r="Y76"/>
  <c r="F75"/>
  <c r="F72"/>
  <c r="F71"/>
  <c r="F70"/>
  <c r="F69"/>
  <c r="F68"/>
  <c r="F67"/>
  <c r="F66"/>
  <c r="F60"/>
  <c r="F59"/>
  <c r="F58"/>
  <c r="F57"/>
  <c r="F56"/>
  <c r="F55"/>
  <c r="F54"/>
  <c r="F53"/>
  <c r="F50"/>
  <c r="F49"/>
  <c r="F48"/>
  <c r="R48"/>
  <c r="F47"/>
  <c r="F46"/>
  <c r="J46"/>
  <c r="F45"/>
  <c r="J45"/>
  <c r="F44"/>
  <c r="F41"/>
  <c r="F40"/>
  <c r="F39"/>
  <c r="F38"/>
  <c r="R38"/>
  <c r="F37"/>
  <c r="F36"/>
  <c r="F35"/>
  <c r="F32"/>
  <c r="AE32"/>
  <c r="F31"/>
  <c r="S31"/>
  <c r="F30"/>
  <c r="F29"/>
  <c r="R29"/>
  <c r="F28"/>
  <c r="F27"/>
  <c r="F26"/>
  <c r="T211" i="5"/>
  <c r="S211"/>
  <c r="R211"/>
  <c r="Q211"/>
  <c r="P211"/>
  <c r="O211"/>
  <c r="N211"/>
  <c r="M211"/>
  <c r="L211"/>
  <c r="K211"/>
  <c r="J211"/>
  <c r="I211"/>
  <c r="H211"/>
  <c r="AJ23"/>
  <c r="AI23"/>
  <c r="AH23"/>
  <c r="AG23"/>
  <c r="AG111"/>
  <c r="AD23"/>
  <c r="AA23"/>
  <c r="Y23"/>
  <c r="Y135"/>
  <c r="X23"/>
  <c r="X119"/>
  <c r="V23"/>
  <c r="U23"/>
  <c r="S23"/>
  <c r="Q23"/>
  <c r="O23"/>
  <c r="N23"/>
  <c r="M23"/>
  <c r="L23"/>
  <c r="K23"/>
  <c r="J23"/>
  <c r="J136"/>
  <c r="H23"/>
  <c r="F191"/>
  <c r="F190"/>
  <c r="F189"/>
  <c r="F188"/>
  <c r="F187"/>
  <c r="F186"/>
  <c r="F218"/>
  <c r="F217"/>
  <c r="F216"/>
  <c r="F215"/>
  <c r="F214"/>
  <c r="F167"/>
  <c r="F166"/>
  <c r="F165"/>
  <c r="AE165"/>
  <c r="F164"/>
  <c r="F163"/>
  <c r="F162"/>
  <c r="F161"/>
  <c r="F160"/>
  <c r="F157"/>
  <c r="F156"/>
  <c r="F155"/>
  <c r="F154"/>
  <c r="F153"/>
  <c r="F152"/>
  <c r="F151"/>
  <c r="F150"/>
  <c r="F149"/>
  <c r="F148"/>
  <c r="F147"/>
  <c r="F146"/>
  <c r="F145"/>
  <c r="F122"/>
  <c r="F121"/>
  <c r="F120"/>
  <c r="F119"/>
  <c r="F118"/>
  <c r="F117"/>
  <c r="F116"/>
  <c r="F115"/>
  <c r="F114"/>
  <c r="F113"/>
  <c r="F112"/>
  <c r="F111"/>
  <c r="F110"/>
  <c r="F142"/>
  <c r="F141"/>
  <c r="F140"/>
  <c r="F139"/>
  <c r="F138"/>
  <c r="F137"/>
  <c r="F136"/>
  <c r="F135"/>
  <c r="F134"/>
  <c r="F133"/>
  <c r="F132"/>
  <c r="F131"/>
  <c r="H131"/>
  <c r="F130"/>
  <c r="F129"/>
  <c r="F128"/>
  <c r="F127"/>
  <c r="F126"/>
  <c r="F125"/>
  <c r="F104"/>
  <c r="F103"/>
  <c r="F102"/>
  <c r="F101"/>
  <c r="F100"/>
  <c r="F99"/>
  <c r="F98"/>
  <c r="AF98"/>
  <c r="F97"/>
  <c r="F96"/>
  <c r="F95"/>
  <c r="M95"/>
  <c r="F94"/>
  <c r="F93"/>
  <c r="F92"/>
  <c r="F91"/>
  <c r="AG91"/>
  <c r="F90"/>
  <c r="F87"/>
  <c r="F86"/>
  <c r="F85"/>
  <c r="F84"/>
  <c r="F83"/>
  <c r="F82"/>
  <c r="F81"/>
  <c r="F80"/>
  <c r="F79"/>
  <c r="AE79"/>
  <c r="F78"/>
  <c r="F77"/>
  <c r="F76"/>
  <c r="F75"/>
  <c r="F74"/>
  <c r="F73"/>
  <c r="AE73"/>
  <c r="F72"/>
  <c r="F71"/>
  <c r="F70"/>
  <c r="F45"/>
  <c r="F44"/>
  <c r="F43"/>
  <c r="F42"/>
  <c r="F41"/>
  <c r="F40"/>
  <c r="AE40"/>
  <c r="F39"/>
  <c r="F38"/>
  <c r="F37"/>
  <c r="F36"/>
  <c r="F35"/>
  <c r="W35"/>
  <c r="F34"/>
  <c r="F33"/>
  <c r="AE33"/>
  <c r="F32"/>
  <c r="F31"/>
  <c r="F30"/>
  <c r="F29"/>
  <c r="F28"/>
  <c r="F67"/>
  <c r="F66"/>
  <c r="F65"/>
  <c r="F64"/>
  <c r="F63"/>
  <c r="F62"/>
  <c r="F61"/>
  <c r="F60"/>
  <c r="F59"/>
  <c r="F58"/>
  <c r="F57"/>
  <c r="F56"/>
  <c r="F55"/>
  <c r="F54"/>
  <c r="F53"/>
  <c r="F52"/>
  <c r="F51"/>
  <c r="F50"/>
  <c r="F49"/>
  <c r="F48"/>
  <c r="E15" i="29"/>
  <c r="N182" i="13"/>
  <c r="L73"/>
  <c r="I189"/>
  <c r="I101"/>
  <c r="L147"/>
  <c r="L193"/>
  <c r="I119"/>
  <c r="O183"/>
  <c r="W127"/>
  <c r="I192"/>
  <c r="AC109"/>
  <c r="R109"/>
  <c r="S47"/>
  <c r="W151"/>
  <c r="AC105"/>
  <c r="AC119"/>
  <c r="AC83"/>
  <c r="AI151"/>
  <c r="AI95"/>
  <c r="S193"/>
  <c r="AC101"/>
  <c r="H161"/>
  <c r="AB101"/>
  <c r="Y67"/>
  <c r="AB47"/>
  <c r="K32" i="6"/>
  <c r="Y75"/>
  <c r="K101"/>
  <c r="K95"/>
  <c r="K105"/>
  <c r="AE101"/>
  <c r="S101"/>
  <c r="Y30"/>
  <c r="N46"/>
  <c r="W31" i="5"/>
  <c r="AG95"/>
  <c r="K19" i="22"/>
  <c r="J19"/>
  <c r="Q24"/>
  <c r="O24"/>
  <c r="R19"/>
  <c r="G24"/>
  <c r="P20"/>
  <c r="H19"/>
  <c r="R20"/>
  <c r="Q23"/>
  <c r="F21"/>
  <c r="H21"/>
  <c r="J21"/>
  <c r="H168" i="13"/>
  <c r="S91"/>
  <c r="AC147"/>
  <c r="AI183"/>
  <c r="AB164"/>
  <c r="Y63"/>
  <c r="N193"/>
  <c r="AB105"/>
  <c r="S123"/>
  <c r="O196"/>
  <c r="AC193"/>
  <c r="AC32"/>
  <c r="AC67"/>
  <c r="W95"/>
  <c r="H101"/>
  <c r="I141"/>
  <c r="AC157"/>
  <c r="I63"/>
  <c r="H193"/>
  <c r="L157"/>
  <c r="I161"/>
  <c r="I47"/>
  <c r="AH118"/>
  <c r="L62"/>
  <c r="N35"/>
  <c r="AC49"/>
  <c r="H65"/>
  <c r="AI75"/>
  <c r="H85"/>
  <c r="H103"/>
  <c r="S107"/>
  <c r="N113"/>
  <c r="I149"/>
  <c r="H159"/>
  <c r="I177"/>
  <c r="AI185"/>
  <c r="Z101"/>
  <c r="Y105"/>
  <c r="N147"/>
  <c r="H141"/>
  <c r="N156"/>
  <c r="AB160"/>
  <c r="Y101"/>
  <c r="Y82"/>
  <c r="S101"/>
  <c r="AI127"/>
  <c r="AC189"/>
  <c r="S86"/>
  <c r="O126"/>
  <c r="AC178"/>
  <c r="AC63"/>
  <c r="I37"/>
  <c r="N161"/>
  <c r="AC141"/>
  <c r="AH29"/>
  <c r="I160"/>
  <c r="AC34"/>
  <c r="O74"/>
  <c r="AC88"/>
  <c r="O128"/>
  <c r="AC138"/>
  <c r="AC162"/>
  <c r="AC166"/>
  <c r="AI194"/>
  <c r="N74" i="18"/>
  <c r="J70"/>
  <c r="N79"/>
  <c r="N75"/>
  <c r="S76"/>
  <c r="H69"/>
  <c r="G80"/>
  <c r="R76"/>
  <c r="Q76"/>
  <c r="H34"/>
  <c r="L70"/>
  <c r="F69"/>
  <c r="Q73"/>
  <c r="Q72"/>
  <c r="V80"/>
  <c r="J74"/>
  <c r="H33"/>
  <c r="V69"/>
  <c r="H70"/>
  <c r="H74"/>
  <c r="F71"/>
  <c r="N80"/>
  <c r="F34"/>
  <c r="G73"/>
  <c r="N41"/>
  <c r="F70"/>
  <c r="G70"/>
  <c r="G75"/>
  <c r="H79"/>
  <c r="G79"/>
  <c r="J75"/>
  <c r="P74"/>
  <c r="J79"/>
  <c r="F76"/>
  <c r="W75"/>
  <c r="X79"/>
  <c r="J72"/>
  <c r="W72"/>
  <c r="L72"/>
  <c r="U73"/>
  <c r="U76"/>
  <c r="U80"/>
  <c r="U77"/>
  <c r="P75"/>
  <c r="R72"/>
  <c r="M74"/>
  <c r="M70"/>
  <c r="M71"/>
  <c r="P41"/>
  <c r="W76"/>
  <c r="V74"/>
  <c r="G74"/>
  <c r="V77"/>
  <c r="N73"/>
  <c r="G76"/>
  <c r="N77"/>
  <c r="V70"/>
  <c r="J73"/>
  <c r="Q70"/>
  <c r="V76"/>
  <c r="G77"/>
  <c r="K80"/>
  <c r="W73"/>
  <c r="N69"/>
  <c r="Q74"/>
  <c r="J80"/>
  <c r="AD94" i="6"/>
  <c r="R102"/>
  <c r="Y135" i="13"/>
  <c r="L135"/>
  <c r="AG135"/>
  <c r="AD105"/>
  <c r="AC118"/>
  <c r="W144"/>
  <c r="AI144"/>
  <c r="L156"/>
  <c r="L192"/>
  <c r="S192"/>
  <c r="AC192"/>
  <c r="H172"/>
  <c r="H47"/>
  <c r="H115"/>
  <c r="H157"/>
  <c r="H123"/>
  <c r="H36"/>
  <c r="H160"/>
  <c r="H137"/>
  <c r="H189"/>
  <c r="H133"/>
  <c r="H63"/>
  <c r="V77"/>
  <c r="Y160"/>
  <c r="Y113"/>
  <c r="Y43"/>
  <c r="Y114"/>
  <c r="AB68"/>
  <c r="L86"/>
  <c r="N141"/>
  <c r="H109"/>
  <c r="I67"/>
  <c r="AC159"/>
  <c r="R63"/>
  <c r="I86"/>
  <c r="AH119"/>
  <c r="O144"/>
  <c r="R150"/>
  <c r="H67"/>
  <c r="H50"/>
  <c r="H147"/>
  <c r="H31"/>
  <c r="L31"/>
  <c r="G31"/>
  <c r="AC65"/>
  <c r="AH42"/>
  <c r="I42"/>
  <c r="AC42"/>
  <c r="I132"/>
  <c r="AC132"/>
  <c r="AC150"/>
  <c r="I150"/>
  <c r="S150"/>
  <c r="AC160"/>
  <c r="S160"/>
  <c r="N172"/>
  <c r="AC172"/>
  <c r="I172"/>
  <c r="S172"/>
  <c r="I178"/>
  <c r="S178"/>
  <c r="AC188"/>
  <c r="I188"/>
  <c r="N67"/>
  <c r="N36"/>
  <c r="N178"/>
  <c r="N137"/>
  <c r="N133"/>
  <c r="N109"/>
  <c r="N63"/>
  <c r="N86"/>
  <c r="N49"/>
  <c r="N160"/>
  <c r="N157"/>
  <c r="N119"/>
  <c r="N123"/>
  <c r="N189"/>
  <c r="N115"/>
  <c r="R164"/>
  <c r="R119"/>
  <c r="R48"/>
  <c r="R105"/>
  <c r="R65"/>
  <c r="R178"/>
  <c r="R47"/>
  <c r="R165"/>
  <c r="R133"/>
  <c r="AH67"/>
  <c r="AH137"/>
  <c r="AH123"/>
  <c r="Y179"/>
  <c r="Y64"/>
  <c r="Y29"/>
  <c r="Y32"/>
  <c r="Y99"/>
  <c r="AB132"/>
  <c r="Y164"/>
  <c r="Y132"/>
  <c r="Y47"/>
  <c r="Y62"/>
  <c r="Y189"/>
  <c r="Y133"/>
  <c r="H165"/>
  <c r="Y137"/>
  <c r="AB86"/>
  <c r="Y68"/>
  <c r="AC104"/>
  <c r="S68"/>
  <c r="S42"/>
  <c r="S46"/>
  <c r="AI126"/>
  <c r="S140"/>
  <c r="I168"/>
  <c r="N173"/>
  <c r="AI196"/>
  <c r="R189"/>
  <c r="Y119"/>
  <c r="R115"/>
  <c r="I81"/>
  <c r="AH101"/>
  <c r="H105"/>
  <c r="R161"/>
  <c r="N105"/>
  <c r="R156"/>
  <c r="H37"/>
  <c r="H150"/>
  <c r="R68"/>
  <c r="H136"/>
  <c r="H38"/>
  <c r="H48"/>
  <c r="AH102"/>
  <c r="V110"/>
  <c r="H116"/>
  <c r="R120"/>
  <c r="N170"/>
  <c r="H180"/>
  <c r="T188"/>
  <c r="X144"/>
  <c r="AE127"/>
  <c r="R123"/>
  <c r="AC44"/>
  <c r="Y31"/>
  <c r="AB34"/>
  <c r="Y34"/>
  <c r="R35"/>
  <c r="S135"/>
  <c r="AC180"/>
  <c r="L113"/>
  <c r="S49"/>
  <c r="S89"/>
  <c r="I84"/>
  <c r="R31"/>
  <c r="I124"/>
  <c r="I49"/>
  <c r="I31"/>
  <c r="R34"/>
  <c r="N30"/>
  <c r="L70"/>
  <c r="N92"/>
  <c r="S30"/>
  <c r="I70"/>
  <c r="H102"/>
  <c r="AC30"/>
  <c r="Y159"/>
  <c r="S121"/>
  <c r="O110"/>
  <c r="AC92"/>
  <c r="S88"/>
  <c r="L44"/>
  <c r="S84"/>
  <c r="I142"/>
  <c r="S31"/>
  <c r="R81"/>
  <c r="R89"/>
  <c r="N89"/>
  <c r="S166"/>
  <c r="I88"/>
  <c r="AD84"/>
  <c r="N98"/>
  <c r="N34"/>
  <c r="S98"/>
  <c r="H88"/>
  <c r="Y102"/>
  <c r="AB70"/>
  <c r="Y88"/>
  <c r="AF191"/>
  <c r="Y44"/>
  <c r="AD143"/>
  <c r="AD33"/>
  <c r="S113"/>
  <c r="AC121"/>
  <c r="S41"/>
  <c r="R92"/>
  <c r="Y103"/>
  <c r="AC98"/>
  <c r="H84"/>
  <c r="N88"/>
  <c r="S99"/>
  <c r="AC99"/>
  <c r="I35"/>
  <c r="I34"/>
  <c r="I30"/>
  <c r="W110"/>
  <c r="O185"/>
  <c r="L38"/>
  <c r="I44"/>
  <c r="AC35"/>
  <c r="N44"/>
  <c r="AC31"/>
  <c r="I38"/>
  <c r="N38"/>
  <c r="AI110"/>
  <c r="Z181"/>
  <c r="N48"/>
  <c r="R149"/>
  <c r="L92"/>
  <c r="R163"/>
  <c r="AA185"/>
  <c r="Y30"/>
  <c r="I92"/>
  <c r="AH190"/>
  <c r="R88"/>
  <c r="S34"/>
  <c r="N166"/>
  <c r="AC134"/>
  <c r="H30"/>
  <c r="AC38"/>
  <c r="AB31"/>
  <c r="Y98"/>
  <c r="Y116"/>
  <c r="AD87"/>
  <c r="H92"/>
  <c r="N84"/>
  <c r="L88"/>
  <c r="AC167"/>
  <c r="AC71"/>
  <c r="S65"/>
  <c r="S38"/>
  <c r="P66"/>
  <c r="H120"/>
  <c r="N31"/>
  <c r="AI184"/>
  <c r="I102"/>
  <c r="L30"/>
  <c r="I121"/>
  <c r="S44"/>
  <c r="P163"/>
  <c r="L180"/>
  <c r="AF116"/>
  <c r="AC120"/>
  <c r="Y190"/>
  <c r="Y134"/>
  <c r="V128"/>
  <c r="N65"/>
  <c r="L65"/>
  <c r="W75"/>
  <c r="O75"/>
  <c r="N99"/>
  <c r="I99"/>
  <c r="N107"/>
  <c r="R107"/>
  <c r="AC163"/>
  <c r="N171"/>
  <c r="R171"/>
  <c r="I171"/>
  <c r="N181"/>
  <c r="L181"/>
  <c r="I181"/>
  <c r="Z67"/>
  <c r="Z124"/>
  <c r="Y177"/>
  <c r="AB135"/>
  <c r="AB66"/>
  <c r="Y167"/>
  <c r="Y66"/>
  <c r="AD82"/>
  <c r="AD189"/>
  <c r="AD137"/>
  <c r="AC124"/>
  <c r="S103"/>
  <c r="AC81"/>
  <c r="I159"/>
  <c r="S163"/>
  <c r="W185"/>
  <c r="Z166"/>
  <c r="H124"/>
  <c r="M116"/>
  <c r="K133"/>
  <c r="T44"/>
  <c r="AC107"/>
  <c r="V129"/>
  <c r="L121"/>
  <c r="L134"/>
  <c r="L124"/>
  <c r="N134"/>
  <c r="R103"/>
  <c r="N32"/>
  <c r="I32"/>
  <c r="I36"/>
  <c r="L46"/>
  <c r="I46"/>
  <c r="R50"/>
  <c r="AH50"/>
  <c r="AC50"/>
  <c r="N62"/>
  <c r="R62"/>
  <c r="AC62"/>
  <c r="L68"/>
  <c r="AC68"/>
  <c r="L72"/>
  <c r="AC72"/>
  <c r="AI76"/>
  <c r="O76"/>
  <c r="W76"/>
  <c r="H86"/>
  <c r="R86"/>
  <c r="I90"/>
  <c r="N90"/>
  <c r="AC90"/>
  <c r="R116"/>
  <c r="I116"/>
  <c r="N116"/>
  <c r="R138"/>
  <c r="L138"/>
  <c r="I138"/>
  <c r="Y138"/>
  <c r="S138"/>
  <c r="V152"/>
  <c r="O152"/>
  <c r="W152"/>
  <c r="L166"/>
  <c r="H166"/>
  <c r="S170"/>
  <c r="N180"/>
  <c r="O184"/>
  <c r="H190"/>
  <c r="N190"/>
  <c r="L190"/>
  <c r="R190"/>
  <c r="J184"/>
  <c r="Y180"/>
  <c r="AD134"/>
  <c r="S124"/>
  <c r="AC174"/>
  <c r="O194"/>
  <c r="W184"/>
  <c r="K190"/>
  <c r="Y166"/>
  <c r="L116"/>
  <c r="I180"/>
  <c r="I134"/>
  <c r="N120"/>
  <c r="I120"/>
  <c r="L71"/>
  <c r="I71"/>
  <c r="L89"/>
  <c r="H89"/>
  <c r="AC89"/>
  <c r="AI93"/>
  <c r="W93"/>
  <c r="AA125"/>
  <c r="V125"/>
  <c r="S139"/>
  <c r="L149"/>
  <c r="AC149"/>
  <c r="N149"/>
  <c r="N159"/>
  <c r="R159"/>
  <c r="S159"/>
  <c r="H167"/>
  <c r="L167"/>
  <c r="L177"/>
  <c r="K34"/>
  <c r="U30"/>
  <c r="U36"/>
  <c r="U38"/>
  <c r="AG161"/>
  <c r="Y81"/>
  <c r="AB180"/>
  <c r="Y163"/>
  <c r="Y120"/>
  <c r="AD32"/>
  <c r="AD141"/>
  <c r="Q163"/>
  <c r="AC181"/>
  <c r="S171"/>
  <c r="I190"/>
  <c r="AC171"/>
  <c r="O125"/>
  <c r="AC116"/>
  <c r="W125"/>
  <c r="S190"/>
  <c r="T149"/>
  <c r="R180"/>
  <c r="R166"/>
  <c r="N138"/>
  <c r="R124"/>
  <c r="AC177"/>
  <c r="O93"/>
  <c r="I107"/>
  <c r="I65"/>
  <c r="AG123"/>
  <c r="Z34"/>
  <c r="I166"/>
  <c r="O129"/>
  <c r="AD86"/>
  <c r="G29"/>
  <c r="R121"/>
  <c r="N177"/>
  <c r="H71"/>
  <c r="H181"/>
  <c r="R170"/>
  <c r="AH166"/>
  <c r="L174"/>
  <c r="R33"/>
  <c r="L33"/>
  <c r="AC33"/>
  <c r="AH37"/>
  <c r="L37"/>
  <c r="AC37"/>
  <c r="N43"/>
  <c r="L43"/>
  <c r="AC43"/>
  <c r="AC47"/>
  <c r="N47"/>
  <c r="AF29"/>
  <c r="M178"/>
  <c r="AE93"/>
  <c r="M191"/>
  <c r="P98"/>
  <c r="P43"/>
  <c r="J129"/>
  <c r="J196"/>
  <c r="AF30"/>
  <c r="AD140"/>
  <c r="AD36"/>
  <c r="AD138"/>
  <c r="AD73"/>
  <c r="AD66"/>
  <c r="J77"/>
  <c r="P167"/>
  <c r="P31"/>
  <c r="U45"/>
  <c r="AF32"/>
  <c r="AD181"/>
  <c r="AD118"/>
  <c r="T66"/>
  <c r="P133"/>
  <c r="J151"/>
  <c r="M180"/>
  <c r="P105"/>
  <c r="AG189"/>
  <c r="U165"/>
  <c r="U137"/>
  <c r="AD63"/>
  <c r="T43"/>
  <c r="Z115"/>
  <c r="Z189"/>
  <c r="U34"/>
  <c r="AG71"/>
  <c r="U71"/>
  <c r="AG166"/>
  <c r="U172"/>
  <c r="Z104"/>
  <c r="T68"/>
  <c r="M98"/>
  <c r="AF163"/>
  <c r="AD88"/>
  <c r="AD179"/>
  <c r="AD67"/>
  <c r="M84"/>
  <c r="J183"/>
  <c r="AD177"/>
  <c r="M81"/>
  <c r="X152"/>
  <c r="P36"/>
  <c r="AG180"/>
  <c r="Z137"/>
  <c r="AG193"/>
  <c r="U133"/>
  <c r="U105"/>
  <c r="Z116"/>
  <c r="K101"/>
  <c r="J95"/>
  <c r="Z71"/>
  <c r="K68"/>
  <c r="Z177"/>
  <c r="AH148"/>
  <c r="T182"/>
  <c r="T42"/>
  <c r="T168"/>
  <c r="T160"/>
  <c r="T104"/>
  <c r="T65"/>
  <c r="T147"/>
  <c r="T136"/>
  <c r="T114"/>
  <c r="T172"/>
  <c r="T102"/>
  <c r="T36"/>
  <c r="T109"/>
  <c r="T163"/>
  <c r="T62"/>
  <c r="T180"/>
  <c r="T119"/>
  <c r="T137"/>
  <c r="T157"/>
  <c r="T35"/>
  <c r="T189"/>
  <c r="T159"/>
  <c r="T134"/>
  <c r="T143"/>
  <c r="T150"/>
  <c r="T171"/>
  <c r="T90"/>
  <c r="T29"/>
  <c r="T101"/>
  <c r="T116"/>
  <c r="T132"/>
  <c r="T124"/>
  <c r="T31"/>
  <c r="T92"/>
  <c r="T98"/>
  <c r="T193"/>
  <c r="T105"/>
  <c r="T141"/>
  <c r="T49"/>
  <c r="T82"/>
  <c r="T115"/>
  <c r="T120"/>
  <c r="T103"/>
  <c r="T191"/>
  <c r="T88"/>
  <c r="T140"/>
  <c r="T178"/>
  <c r="T133"/>
  <c r="T32"/>
  <c r="T63"/>
  <c r="T87"/>
  <c r="T89"/>
  <c r="T72"/>
  <c r="T64"/>
  <c r="T84"/>
  <c r="AE75"/>
  <c r="AE144"/>
  <c r="AE151"/>
  <c r="AE95"/>
  <c r="AE196"/>
  <c r="AE194"/>
  <c r="AE184"/>
  <c r="AE185"/>
  <c r="AE110"/>
  <c r="AF99"/>
  <c r="AF156"/>
  <c r="AF160"/>
  <c r="AF132"/>
  <c r="AF133"/>
  <c r="AF35"/>
  <c r="AF178"/>
  <c r="AF114"/>
  <c r="AF82"/>
  <c r="AF137"/>
  <c r="AF119"/>
  <c r="AF179"/>
  <c r="AF101"/>
  <c r="AF135"/>
  <c r="AF62"/>
  <c r="AF190"/>
  <c r="M113"/>
  <c r="AF189"/>
  <c r="X110"/>
  <c r="P88"/>
  <c r="M71"/>
  <c r="X185"/>
  <c r="T121"/>
  <c r="T81"/>
  <c r="T37"/>
  <c r="P134"/>
  <c r="P165"/>
  <c r="M88"/>
  <c r="T38"/>
  <c r="T156"/>
  <c r="T165"/>
  <c r="M161"/>
  <c r="X95"/>
  <c r="P86"/>
  <c r="M150"/>
  <c r="W94"/>
  <c r="AI94"/>
  <c r="O94"/>
  <c r="L104"/>
  <c r="I104"/>
  <c r="S104"/>
  <c r="Y104"/>
  <c r="G114"/>
  <c r="L114"/>
  <c r="AH114"/>
  <c r="N114"/>
  <c r="G86"/>
  <c r="G190"/>
  <c r="G47"/>
  <c r="G43"/>
  <c r="G160"/>
  <c r="G191"/>
  <c r="G87"/>
  <c r="G120"/>
  <c r="G156"/>
  <c r="G34"/>
  <c r="G116"/>
  <c r="G161"/>
  <c r="G119"/>
  <c r="G84"/>
  <c r="G102"/>
  <c r="G33"/>
  <c r="G117"/>
  <c r="G115"/>
  <c r="G157"/>
  <c r="Q132"/>
  <c r="Q46"/>
  <c r="Q81"/>
  <c r="Q104"/>
  <c r="Q61"/>
  <c r="Q36"/>
  <c r="Q116"/>
  <c r="Q29"/>
  <c r="Q157"/>
  <c r="Q115"/>
  <c r="Q83"/>
  <c r="Q67"/>
  <c r="Q98"/>
  <c r="Q62"/>
  <c r="Q189"/>
  <c r="Q44"/>
  <c r="Q87"/>
  <c r="Q161"/>
  <c r="Q180"/>
  <c r="AG191"/>
  <c r="AG192"/>
  <c r="AG168"/>
  <c r="AG62"/>
  <c r="AG108"/>
  <c r="AG89"/>
  <c r="AG82"/>
  <c r="AG138"/>
  <c r="AG98"/>
  <c r="AG148"/>
  <c r="AG171"/>
  <c r="AG50"/>
  <c r="AG67"/>
  <c r="AG122"/>
  <c r="AG140"/>
  <c r="AG90"/>
  <c r="AG49"/>
  <c r="AG44"/>
  <c r="AG81"/>
  <c r="AG163"/>
  <c r="AG114"/>
  <c r="AG156"/>
  <c r="AG181"/>
  <c r="AG133"/>
  <c r="AG101"/>
  <c r="AG73"/>
  <c r="AG87"/>
  <c r="AG115"/>
  <c r="AG178"/>
  <c r="AG66"/>
  <c r="AG33"/>
  <c r="AG150"/>
  <c r="AG104"/>
  <c r="AG160"/>
  <c r="AG172"/>
  <c r="AG105"/>
  <c r="AG63"/>
  <c r="AG137"/>
  <c r="AG147"/>
  <c r="AG31"/>
  <c r="AG116"/>
  <c r="AG120"/>
  <c r="AG134"/>
  <c r="AG84"/>
  <c r="AG143"/>
  <c r="AG92"/>
  <c r="AG102"/>
  <c r="AG86"/>
  <c r="AG159"/>
  <c r="AG35"/>
  <c r="AG141"/>
  <c r="AG165"/>
  <c r="AG48"/>
  <c r="AG124"/>
  <c r="AG190"/>
  <c r="N66"/>
  <c r="I66"/>
  <c r="AC66"/>
  <c r="AF139"/>
  <c r="AF88"/>
  <c r="AF104"/>
  <c r="AF65"/>
  <c r="M66"/>
  <c r="AD180"/>
  <c r="AD117"/>
  <c r="AD49"/>
  <c r="AD50"/>
  <c r="AD108"/>
  <c r="AD158"/>
  <c r="AD172"/>
  <c r="AD114"/>
  <c r="AD41"/>
  <c r="M157"/>
  <c r="Z109"/>
  <c r="Q113"/>
  <c r="AG88"/>
  <c r="U66"/>
  <c r="AC114"/>
  <c r="L143"/>
  <c r="P135"/>
  <c r="AD113"/>
  <c r="S114"/>
  <c r="Q66"/>
  <c r="R66"/>
  <c r="AD71"/>
  <c r="M188"/>
  <c r="AD89"/>
  <c r="M102"/>
  <c r="AE74"/>
  <c r="X126"/>
  <c r="T50"/>
  <c r="T30"/>
  <c r="T161"/>
  <c r="T33"/>
  <c r="T170"/>
  <c r="T138"/>
  <c r="P102"/>
  <c r="P34"/>
  <c r="P33"/>
  <c r="Z190"/>
  <c r="Z158"/>
  <c r="M138"/>
  <c r="U88"/>
  <c r="M31"/>
  <c r="P63"/>
  <c r="M83"/>
  <c r="T173"/>
  <c r="U193"/>
  <c r="Z165"/>
  <c r="I191"/>
  <c r="I114"/>
  <c r="AD147"/>
  <c r="M137"/>
  <c r="T177"/>
  <c r="AG157"/>
  <c r="J94"/>
  <c r="AF81"/>
  <c r="G133"/>
  <c r="AG109"/>
  <c r="U141"/>
  <c r="AE94"/>
  <c r="AG38"/>
  <c r="Z167"/>
  <c r="U143"/>
  <c r="G132"/>
  <c r="AF118"/>
  <c r="H104"/>
  <c r="AG177"/>
  <c r="AG149"/>
  <c r="L87"/>
  <c r="H87"/>
  <c r="N87"/>
  <c r="S87"/>
  <c r="I87"/>
  <c r="R87"/>
  <c r="AH87"/>
  <c r="Y87"/>
  <c r="AC87"/>
  <c r="P117"/>
  <c r="P35"/>
  <c r="P29"/>
  <c r="P104"/>
  <c r="P138"/>
  <c r="P136"/>
  <c r="P189"/>
  <c r="P81"/>
  <c r="P114"/>
  <c r="P87"/>
  <c r="P157"/>
  <c r="P101"/>
  <c r="P156"/>
  <c r="P83"/>
  <c r="P47"/>
  <c r="P65"/>
  <c r="P164"/>
  <c r="P180"/>
  <c r="P99"/>
  <c r="P115"/>
  <c r="P166"/>
  <c r="P32"/>
  <c r="P62"/>
  <c r="P48"/>
  <c r="P132"/>
  <c r="P139"/>
  <c r="P120"/>
  <c r="P41"/>
  <c r="P159"/>
  <c r="P84"/>
  <c r="P67"/>
  <c r="P190"/>
  <c r="P116"/>
  <c r="P137"/>
  <c r="P119"/>
  <c r="P179"/>
  <c r="P161"/>
  <c r="P177"/>
  <c r="P46"/>
  <c r="P113"/>
  <c r="P162"/>
  <c r="P70"/>
  <c r="P178"/>
  <c r="X94"/>
  <c r="X125"/>
  <c r="X127"/>
  <c r="X93"/>
  <c r="X77"/>
  <c r="X129"/>
  <c r="X76"/>
  <c r="X183"/>
  <c r="X151"/>
  <c r="X196"/>
  <c r="X194"/>
  <c r="X184"/>
  <c r="X195"/>
  <c r="M67"/>
  <c r="M46"/>
  <c r="M65"/>
  <c r="M156"/>
  <c r="M124"/>
  <c r="M190"/>
  <c r="M29"/>
  <c r="M62"/>
  <c r="M163"/>
  <c r="M37"/>
  <c r="M166"/>
  <c r="M33"/>
  <c r="M43"/>
  <c r="M86"/>
  <c r="M114"/>
  <c r="M164"/>
  <c r="M143"/>
  <c r="M140"/>
  <c r="M189"/>
  <c r="M172"/>
  <c r="M49"/>
  <c r="M47"/>
  <c r="M104"/>
  <c r="M105"/>
  <c r="M159"/>
  <c r="M72"/>
  <c r="M87"/>
  <c r="M101"/>
  <c r="M118"/>
  <c r="M99"/>
  <c r="M107"/>
  <c r="M121"/>
  <c r="M35"/>
  <c r="M192"/>
  <c r="M63"/>
  <c r="M149"/>
  <c r="M120"/>
  <c r="M44"/>
  <c r="M109"/>
  <c r="M141"/>
  <c r="M34"/>
  <c r="M169"/>
  <c r="M134"/>
  <c r="M147"/>
  <c r="M48"/>
  <c r="M70"/>
  <c r="M133"/>
  <c r="M89"/>
  <c r="AF159"/>
  <c r="AF115"/>
  <c r="X74"/>
  <c r="AE76"/>
  <c r="T190"/>
  <c r="T34"/>
  <c r="P30"/>
  <c r="P44"/>
  <c r="M119"/>
  <c r="T148"/>
  <c r="L90"/>
  <c r="AH90"/>
  <c r="H90"/>
  <c r="Y100"/>
  <c r="AC100"/>
  <c r="N108"/>
  <c r="I108"/>
  <c r="L108"/>
  <c r="H108"/>
  <c r="R117"/>
  <c r="I117"/>
  <c r="AC117"/>
  <c r="S117"/>
  <c r="Y117"/>
  <c r="H143"/>
  <c r="I143"/>
  <c r="AA195"/>
  <c r="W195"/>
  <c r="K139"/>
  <c r="K33"/>
  <c r="K46"/>
  <c r="K32"/>
  <c r="K164"/>
  <c r="K163"/>
  <c r="K177"/>
  <c r="K99"/>
  <c r="K44"/>
  <c r="K105"/>
  <c r="K114"/>
  <c r="K62"/>
  <c r="K189"/>
  <c r="K138"/>
  <c r="K167"/>
  <c r="K67"/>
  <c r="K180"/>
  <c r="K84"/>
  <c r="K117"/>
  <c r="U150"/>
  <c r="U90"/>
  <c r="U114"/>
  <c r="U98"/>
  <c r="U159"/>
  <c r="U29"/>
  <c r="U180"/>
  <c r="U43"/>
  <c r="U171"/>
  <c r="U65"/>
  <c r="U134"/>
  <c r="U166"/>
  <c r="U116"/>
  <c r="U174"/>
  <c r="U121"/>
  <c r="U117"/>
  <c r="U86"/>
  <c r="U102"/>
  <c r="U104"/>
  <c r="U49"/>
  <c r="U108"/>
  <c r="U169"/>
  <c r="U118"/>
  <c r="U37"/>
  <c r="U120"/>
  <c r="U107"/>
  <c r="U177"/>
  <c r="U124"/>
  <c r="U192"/>
  <c r="U160"/>
  <c r="U63"/>
  <c r="U46"/>
  <c r="U62"/>
  <c r="U83"/>
  <c r="U109"/>
  <c r="U87"/>
  <c r="U115"/>
  <c r="U119"/>
  <c r="U44"/>
  <c r="U157"/>
  <c r="U190"/>
  <c r="U91"/>
  <c r="U68"/>
  <c r="U89"/>
  <c r="U42"/>
  <c r="U178"/>
  <c r="U101"/>
  <c r="U189"/>
  <c r="U147"/>
  <c r="U64"/>
  <c r="U138"/>
  <c r="U92"/>
  <c r="U31"/>
  <c r="Z89"/>
  <c r="Z72"/>
  <c r="Z134"/>
  <c r="Z160"/>
  <c r="Z47"/>
  <c r="Z136"/>
  <c r="Z86"/>
  <c r="Z90"/>
  <c r="Z172"/>
  <c r="Z142"/>
  <c r="Z62"/>
  <c r="Z118"/>
  <c r="Z46"/>
  <c r="Z138"/>
  <c r="Z178"/>
  <c r="Z163"/>
  <c r="Z36"/>
  <c r="Z98"/>
  <c r="Z170"/>
  <c r="Z66"/>
  <c r="Z123"/>
  <c r="Z105"/>
  <c r="Z180"/>
  <c r="Z32"/>
  <c r="Z121"/>
  <c r="Z120"/>
  <c r="Z174"/>
  <c r="Z49"/>
  <c r="Z68"/>
  <c r="Z117"/>
  <c r="Z33"/>
  <c r="Z193"/>
  <c r="Z38"/>
  <c r="Z119"/>
  <c r="Z148"/>
  <c r="Z156"/>
  <c r="Z65"/>
  <c r="Z113"/>
  <c r="Z162"/>
  <c r="Z133"/>
  <c r="Z141"/>
  <c r="Z44"/>
  <c r="Z99"/>
  <c r="Z114"/>
  <c r="Z159"/>
  <c r="Z43"/>
  <c r="Z48"/>
  <c r="Z84"/>
  <c r="Z35"/>
  <c r="Z31"/>
  <c r="Z108"/>
  <c r="AD43"/>
  <c r="AD81"/>
  <c r="AD163"/>
  <c r="AD160"/>
  <c r="AD157"/>
  <c r="AD30"/>
  <c r="AD173"/>
  <c r="AD188"/>
  <c r="AD150"/>
  <c r="AD102"/>
  <c r="AD47"/>
  <c r="AD90"/>
  <c r="AD120"/>
  <c r="AD156"/>
  <c r="AD191"/>
  <c r="AD168"/>
  <c r="AD171"/>
  <c r="AD149"/>
  <c r="AD123"/>
  <c r="AD104"/>
  <c r="AD72"/>
  <c r="AD46"/>
  <c r="AD31"/>
  <c r="AD65"/>
  <c r="AD98"/>
  <c r="AD122"/>
  <c r="AD159"/>
  <c r="AD193"/>
  <c r="AD116"/>
  <c r="AD38"/>
  <c r="AD165"/>
  <c r="AD124"/>
  <c r="AD133"/>
  <c r="AD99"/>
  <c r="AD107"/>
  <c r="AD121"/>
  <c r="AD139"/>
  <c r="AD35"/>
  <c r="AD192"/>
  <c r="AD29"/>
  <c r="AD62"/>
  <c r="AD101"/>
  <c r="AD132"/>
  <c r="AD161"/>
  <c r="AD182"/>
  <c r="AD190"/>
  <c r="AD166"/>
  <c r="AD119"/>
  <c r="AD100"/>
  <c r="AD68"/>
  <c r="AD42"/>
  <c r="AD37"/>
  <c r="AD70"/>
  <c r="AD103"/>
  <c r="AD135"/>
  <c r="AD164"/>
  <c r="AF180"/>
  <c r="AF84"/>
  <c r="AF42"/>
  <c r="AF138"/>
  <c r="AF33"/>
  <c r="Y191"/>
  <c r="M160"/>
  <c r="M38"/>
  <c r="AD170"/>
  <c r="AD109"/>
  <c r="AD44"/>
  <c r="AD64"/>
  <c r="AD115"/>
  <c r="AD162"/>
  <c r="AD178"/>
  <c r="AD167"/>
  <c r="AD106"/>
  <c r="AD34"/>
  <c r="U182"/>
  <c r="K65"/>
  <c r="AF68"/>
  <c r="AG64"/>
  <c r="AG139"/>
  <c r="AF117"/>
  <c r="AC191"/>
  <c r="M92"/>
  <c r="H66"/>
  <c r="AC108"/>
  <c r="S191"/>
  <c r="AD92"/>
  <c r="M168"/>
  <c r="AG34"/>
  <c r="M173"/>
  <c r="AE125"/>
  <c r="X75"/>
  <c r="T47"/>
  <c r="T86"/>
  <c r="T67"/>
  <c r="T123"/>
  <c r="T181"/>
  <c r="T166"/>
  <c r="T164"/>
  <c r="P160"/>
  <c r="P68"/>
  <c r="P42"/>
  <c r="AG174"/>
  <c r="U170"/>
  <c r="M158"/>
  <c r="U84"/>
  <c r="G30"/>
  <c r="U161"/>
  <c r="S143"/>
  <c r="Z161"/>
  <c r="Z157"/>
  <c r="AG119"/>
  <c r="AG83"/>
  <c r="Z63"/>
  <c r="AG30"/>
  <c r="M30"/>
  <c r="P191"/>
  <c r="T192"/>
  <c r="X128"/>
  <c r="Q133"/>
  <c r="AC143"/>
  <c r="K137"/>
  <c r="T71"/>
  <c r="AG43"/>
  <c r="Z143"/>
  <c r="U67"/>
  <c r="Q178"/>
  <c r="K116"/>
  <c r="T99"/>
  <c r="T46"/>
  <c r="M182"/>
  <c r="AG72"/>
  <c r="R143"/>
  <c r="AG32"/>
  <c r="AG99"/>
  <c r="Q32"/>
  <c r="AH35"/>
  <c r="H35"/>
  <c r="L49"/>
  <c r="H49"/>
  <c r="L132"/>
  <c r="R132"/>
  <c r="H132"/>
  <c r="G136"/>
  <c r="L136"/>
  <c r="AH136"/>
  <c r="R136"/>
  <c r="AH140"/>
  <c r="R140"/>
  <c r="L32"/>
  <c r="AH32"/>
  <c r="V127"/>
  <c r="AA127"/>
  <c r="S133"/>
  <c r="L133"/>
  <c r="AH81"/>
  <c r="AH120"/>
  <c r="L120"/>
  <c r="K160"/>
  <c r="AH160"/>
  <c r="L168"/>
  <c r="R168"/>
  <c r="AH192"/>
  <c r="R192"/>
  <c r="H121"/>
  <c r="H34"/>
  <c r="H107"/>
  <c r="H171"/>
  <c r="H44"/>
  <c r="H191"/>
  <c r="H33"/>
  <c r="H138"/>
  <c r="H62"/>
  <c r="H43"/>
  <c r="H32"/>
  <c r="H149"/>
  <c r="H148"/>
  <c r="H118"/>
  <c r="H81"/>
  <c r="H70"/>
  <c r="H163"/>
  <c r="H99"/>
  <c r="H169"/>
  <c r="H46"/>
  <c r="N179"/>
  <c r="N121"/>
  <c r="N143"/>
  <c r="N118"/>
  <c r="N124"/>
  <c r="N163"/>
  <c r="N85"/>
  <c r="N33"/>
  <c r="N192"/>
  <c r="N150"/>
  <c r="N136"/>
  <c r="N102"/>
  <c r="N71"/>
  <c r="N81"/>
  <c r="N37"/>
  <c r="U48"/>
  <c r="Q166"/>
  <c r="G178"/>
  <c r="M193"/>
  <c r="I140"/>
  <c r="R114"/>
  <c r="V93"/>
  <c r="AH108"/>
  <c r="G99"/>
  <c r="T107"/>
  <c r="Q159"/>
  <c r="N41"/>
  <c r="Q41"/>
  <c r="G41"/>
  <c r="K41"/>
  <c r="Y41"/>
  <c r="H45"/>
  <c r="Q45"/>
  <c r="M45"/>
  <c r="T45"/>
  <c r="Y45"/>
  <c r="Z45"/>
  <c r="AD61"/>
  <c r="H61"/>
  <c r="R61"/>
  <c r="AG61"/>
  <c r="AH61"/>
  <c r="L61"/>
  <c r="I61"/>
  <c r="P61"/>
  <c r="T61"/>
  <c r="K61"/>
  <c r="U69"/>
  <c r="L69"/>
  <c r="AG69"/>
  <c r="N69"/>
  <c r="Z69"/>
  <c r="I69"/>
  <c r="T69"/>
  <c r="I73"/>
  <c r="T73"/>
  <c r="U73"/>
  <c r="M73"/>
  <c r="AH73"/>
  <c r="AC85"/>
  <c r="Z85"/>
  <c r="K85"/>
  <c r="R85"/>
  <c r="L85"/>
  <c r="U85"/>
  <c r="Q85"/>
  <c r="AG85"/>
  <c r="T85"/>
  <c r="G85"/>
  <c r="I85"/>
  <c r="P85"/>
  <c r="H91"/>
  <c r="L91"/>
  <c r="M91"/>
  <c r="AG91"/>
  <c r="R91"/>
  <c r="Z91"/>
  <c r="AB85"/>
  <c r="AD91"/>
  <c r="K45"/>
  <c r="AC41"/>
  <c r="AC61"/>
  <c r="U41"/>
  <c r="AB45"/>
  <c r="L41"/>
  <c r="AB61"/>
  <c r="P69"/>
  <c r="P45"/>
  <c r="AH69"/>
  <c r="N91"/>
  <c r="N73"/>
  <c r="Z73"/>
  <c r="I91"/>
  <c r="N61"/>
  <c r="G61"/>
  <c r="AH106"/>
  <c r="AG106"/>
  <c r="Z106"/>
  <c r="I106"/>
  <c r="N106"/>
  <c r="U106"/>
  <c r="L106"/>
  <c r="H106"/>
  <c r="T106"/>
  <c r="N158"/>
  <c r="Q158"/>
  <c r="H158"/>
  <c r="U158"/>
  <c r="R158"/>
  <c r="G158"/>
  <c r="L158"/>
  <c r="I158"/>
  <c r="K158"/>
  <c r="P158"/>
  <c r="AC158"/>
  <c r="AG158"/>
  <c r="N162"/>
  <c r="G162"/>
  <c r="AH162"/>
  <c r="AG162"/>
  <c r="R162"/>
  <c r="T162"/>
  <c r="Q162"/>
  <c r="Y162"/>
  <c r="L162"/>
  <c r="AB32"/>
  <c r="AB104"/>
  <c r="AB44"/>
  <c r="AB69"/>
  <c r="AB165"/>
  <c r="AB87"/>
  <c r="AB114"/>
  <c r="AB138"/>
  <c r="AB162"/>
  <c r="AB103"/>
  <c r="AB156"/>
  <c r="AB113"/>
  <c r="AB81"/>
  <c r="AB43"/>
  <c r="AF162"/>
  <c r="AF61"/>
  <c r="AB163"/>
  <c r="AB120"/>
  <c r="AB88"/>
  <c r="AB62"/>
  <c r="AB30"/>
  <c r="AB48"/>
  <c r="AB134"/>
  <c r="AB178"/>
  <c r="K162"/>
  <c r="AB82"/>
  <c r="L45"/>
  <c r="AC69"/>
  <c r="AC73"/>
  <c r="AB99"/>
  <c r="M41"/>
  <c r="T41"/>
  <c r="S73"/>
  <c r="AD45"/>
  <c r="AB41"/>
  <c r="AF85"/>
  <c r="AB137"/>
  <c r="T91"/>
  <c r="T158"/>
  <c r="H162"/>
  <c r="AB158"/>
  <c r="S106"/>
  <c r="AB189"/>
  <c r="AB83"/>
  <c r="H69"/>
  <c r="Q103"/>
  <c r="N103"/>
  <c r="L103"/>
  <c r="G103"/>
  <c r="AC103"/>
  <c r="P103"/>
  <c r="M103"/>
  <c r="K103"/>
  <c r="I103"/>
  <c r="K113"/>
  <c r="G113"/>
  <c r="H113"/>
  <c r="R113"/>
  <c r="U113"/>
  <c r="T113"/>
  <c r="AH113"/>
  <c r="AG113"/>
  <c r="I113"/>
  <c r="AC113"/>
  <c r="N122"/>
  <c r="H122"/>
  <c r="AH122"/>
  <c r="M122"/>
  <c r="Z122"/>
  <c r="T122"/>
  <c r="L122"/>
  <c r="I122"/>
  <c r="V126"/>
  <c r="AE126"/>
  <c r="G135"/>
  <c r="Q135"/>
  <c r="AH135"/>
  <c r="H135"/>
  <c r="U135"/>
  <c r="Z135"/>
  <c r="K135"/>
  <c r="N135"/>
  <c r="I135"/>
  <c r="T135"/>
  <c r="AC135"/>
  <c r="L142"/>
  <c r="AH142"/>
  <c r="AG142"/>
  <c r="U142"/>
  <c r="N142"/>
  <c r="I147"/>
  <c r="R147"/>
  <c r="Z147"/>
  <c r="W153"/>
  <c r="O153"/>
  <c r="X153"/>
  <c r="R167"/>
  <c r="AH167"/>
  <c r="N167"/>
  <c r="G167"/>
  <c r="Q167"/>
  <c r="T167"/>
  <c r="H179"/>
  <c r="M179"/>
  <c r="Z179"/>
  <c r="I179"/>
  <c r="G179"/>
  <c r="T179"/>
  <c r="L179"/>
  <c r="AH179"/>
  <c r="K179"/>
  <c r="AH182"/>
  <c r="Z182"/>
  <c r="AG182"/>
  <c r="L182"/>
  <c r="H182"/>
  <c r="AC182"/>
  <c r="R182"/>
  <c r="G188"/>
  <c r="AG188"/>
  <c r="R188"/>
  <c r="Z188"/>
  <c r="Q188"/>
  <c r="AH188"/>
  <c r="U188"/>
  <c r="L188"/>
  <c r="K188"/>
  <c r="P188"/>
  <c r="N188"/>
  <c r="AA194"/>
  <c r="W194"/>
  <c r="V194"/>
  <c r="J152"/>
  <c r="J76"/>
  <c r="J185"/>
  <c r="J78"/>
  <c r="J125"/>
  <c r="J75"/>
  <c r="J144"/>
  <c r="J93"/>
  <c r="J153"/>
  <c r="J126"/>
  <c r="J194"/>
  <c r="J128"/>
  <c r="J127"/>
  <c r="J110"/>
  <c r="S148"/>
  <c r="S181"/>
  <c r="S108"/>
  <c r="S102"/>
  <c r="S189"/>
  <c r="S168"/>
  <c r="S66"/>
  <c r="S63"/>
  <c r="S82"/>
  <c r="S119"/>
  <c r="S188"/>
  <c r="S70"/>
  <c r="S85"/>
  <c r="S120"/>
  <c r="S136"/>
  <c r="S105"/>
  <c r="S157"/>
  <c r="S81"/>
  <c r="S180"/>
  <c r="S173"/>
  <c r="S142"/>
  <c r="S36"/>
  <c r="S67"/>
  <c r="S122"/>
  <c r="S141"/>
  <c r="S116"/>
  <c r="S137"/>
  <c r="S149"/>
  <c r="S162"/>
  <c r="S62"/>
  <c r="S90"/>
  <c r="S35"/>
  <c r="S50"/>
  <c r="S177"/>
  <c r="S100"/>
  <c r="S134"/>
  <c r="S165"/>
  <c r="S45"/>
  <c r="S92"/>
  <c r="S174"/>
  <c r="AB177"/>
  <c r="AB136"/>
  <c r="AB102"/>
  <c r="AB67"/>
  <c r="AB35"/>
  <c r="Y85"/>
  <c r="AF158"/>
  <c r="AF45"/>
  <c r="AB191"/>
  <c r="AB159"/>
  <c r="AB116"/>
  <c r="AB84"/>
  <c r="AB46"/>
  <c r="AB166"/>
  <c r="AB65"/>
  <c r="AD85"/>
  <c r="AB119"/>
  <c r="AB161"/>
  <c r="AB133"/>
  <c r="AB115"/>
  <c r="AG45"/>
  <c r="S61"/>
  <c r="I41"/>
  <c r="I45"/>
  <c r="AC106"/>
  <c r="H41"/>
  <c r="Z41"/>
  <c r="R45"/>
  <c r="AH45"/>
  <c r="AC45"/>
  <c r="N45"/>
  <c r="AB188"/>
  <c r="AD69"/>
  <c r="AB190"/>
  <c r="M162"/>
  <c r="Y158"/>
  <c r="M106"/>
  <c r="R69"/>
  <c r="Y69"/>
  <c r="AH91"/>
  <c r="K69"/>
  <c r="I162"/>
  <c r="M61"/>
  <c r="N100"/>
  <c r="L100"/>
  <c r="P100"/>
  <c r="Q100"/>
  <c r="U100"/>
  <c r="Z100"/>
  <c r="G100"/>
  <c r="H100"/>
  <c r="AH100"/>
  <c r="K100"/>
  <c r="T100"/>
  <c r="M100"/>
  <c r="R100"/>
  <c r="I100"/>
  <c r="G165"/>
  <c r="K165"/>
  <c r="Q165"/>
  <c r="M165"/>
  <c r="Z29"/>
  <c r="R29"/>
  <c r="H29"/>
  <c r="N29"/>
  <c r="AG29"/>
  <c r="K29"/>
  <c r="K36"/>
  <c r="L36"/>
  <c r="G36"/>
  <c r="R36"/>
  <c r="AF36"/>
  <c r="AG36"/>
  <c r="N42"/>
  <c r="L42"/>
  <c r="M42"/>
  <c r="H42"/>
  <c r="R42"/>
  <c r="G42"/>
  <c r="K42"/>
  <c r="Q42"/>
  <c r="Z50"/>
  <c r="U50"/>
  <c r="L50"/>
  <c r="N50"/>
  <c r="I50"/>
  <c r="M50"/>
  <c r="Z64"/>
  <c r="P64"/>
  <c r="G64"/>
  <c r="L82"/>
  <c r="P82"/>
  <c r="M82"/>
  <c r="H82"/>
  <c r="Z82"/>
  <c r="Q82"/>
  <c r="N82"/>
  <c r="M108"/>
  <c r="T108"/>
  <c r="R108"/>
  <c r="Q117"/>
  <c r="H117"/>
  <c r="L117"/>
  <c r="N117"/>
  <c r="T117"/>
  <c r="L123"/>
  <c r="U123"/>
  <c r="AC123"/>
  <c r="N132"/>
  <c r="M132"/>
  <c r="AH132"/>
  <c r="K132"/>
  <c r="AG132"/>
  <c r="N139"/>
  <c r="M139"/>
  <c r="G139"/>
  <c r="AH139"/>
  <c r="T139"/>
  <c r="Q164"/>
  <c r="AG164"/>
  <c r="H164"/>
  <c r="N164"/>
  <c r="AC164"/>
  <c r="L164"/>
  <c r="U164"/>
  <c r="V183"/>
  <c r="AA183"/>
  <c r="AE183"/>
  <c r="Q191"/>
  <c r="L191"/>
  <c r="N191"/>
  <c r="U191"/>
  <c r="Z191"/>
  <c r="V153"/>
  <c r="N140"/>
  <c r="H140"/>
  <c r="I163"/>
  <c r="G177"/>
  <c r="Q177"/>
  <c r="H177"/>
  <c r="U162"/>
  <c r="U149"/>
  <c r="U139"/>
  <c r="U82"/>
  <c r="U81"/>
  <c r="U61"/>
  <c r="U103"/>
  <c r="U181"/>
  <c r="U173"/>
  <c r="U167"/>
  <c r="U72"/>
  <c r="U140"/>
  <c r="U168"/>
  <c r="U32"/>
  <c r="U122"/>
  <c r="U132"/>
  <c r="U163"/>
  <c r="U99"/>
  <c r="U33"/>
  <c r="U47"/>
  <c r="U156"/>
  <c r="Z171"/>
  <c r="Z81"/>
  <c r="Z42"/>
  <c r="Z164"/>
  <c r="Z168"/>
  <c r="Z88"/>
  <c r="Z192"/>
  <c r="Z107"/>
  <c r="Z102"/>
  <c r="Z92"/>
  <c r="Z150"/>
  <c r="Z149"/>
  <c r="Z30"/>
  <c r="Z37"/>
  <c r="Z132"/>
  <c r="Z140"/>
  <c r="Z61"/>
  <c r="Z103"/>
  <c r="AG41"/>
  <c r="AG103"/>
  <c r="AG47"/>
  <c r="AG100"/>
  <c r="AG136"/>
  <c r="AG37"/>
  <c r="AG167"/>
  <c r="AG121"/>
  <c r="AG46"/>
  <c r="AG107"/>
  <c r="AG65"/>
  <c r="AG117"/>
  <c r="AG179"/>
  <c r="AG42"/>
  <c r="AG68"/>
  <c r="M142"/>
  <c r="M90"/>
  <c r="M36"/>
  <c r="M181"/>
  <c r="M135"/>
  <c r="M123"/>
  <c r="M85"/>
  <c r="M167"/>
  <c r="M171"/>
  <c r="M177"/>
  <c r="M69"/>
  <c r="M68"/>
  <c r="M117"/>
  <c r="M32"/>
  <c r="N68"/>
  <c r="G68"/>
  <c r="H68"/>
  <c r="H72"/>
  <c r="N72"/>
  <c r="Q134"/>
  <c r="K134"/>
  <c r="R191"/>
  <c r="R90"/>
  <c r="R82"/>
  <c r="R177"/>
  <c r="R181"/>
  <c r="R104"/>
  <c r="R43"/>
  <c r="R32"/>
  <c r="R49"/>
  <c r="R160"/>
  <c r="R102"/>
  <c r="R98"/>
  <c r="R172"/>
  <c r="R99"/>
  <c r="R71"/>
  <c r="R135"/>
  <c r="R46"/>
  <c r="R173"/>
  <c r="V144"/>
  <c r="V76"/>
  <c r="V74"/>
  <c r="V75"/>
  <c r="V196"/>
  <c r="AA76"/>
  <c r="AA196"/>
  <c r="AA74"/>
  <c r="AA126"/>
  <c r="AA93"/>
  <c r="AH31"/>
  <c r="AH71"/>
  <c r="AH85"/>
  <c r="AH41"/>
  <c r="AH43"/>
  <c r="AH84"/>
  <c r="AH83"/>
  <c r="AH171"/>
  <c r="AH117"/>
  <c r="Y61"/>
  <c r="Y65"/>
  <c r="AC53" i="6"/>
  <c r="AE38"/>
  <c r="V92"/>
  <c r="Y67"/>
  <c r="AE37"/>
  <c r="L70"/>
  <c r="T92"/>
  <c r="Y47"/>
  <c r="AC102"/>
  <c r="K28"/>
  <c r="R70"/>
  <c r="K86"/>
  <c r="AE102"/>
  <c r="Y37"/>
  <c r="T32"/>
  <c r="W35"/>
  <c r="T44"/>
  <c r="I66"/>
  <c r="Q47"/>
  <c r="L35"/>
  <c r="AC44"/>
  <c r="L103"/>
  <c r="Y48"/>
  <c r="Y35"/>
  <c r="S102"/>
  <c r="K92"/>
  <c r="AD92"/>
  <c r="T101"/>
  <c r="T26"/>
  <c r="AC36"/>
  <c r="T78"/>
  <c r="R37"/>
  <c r="V54"/>
  <c r="AD76"/>
  <c r="J156"/>
  <c r="L76"/>
  <c r="L79"/>
  <c r="O92"/>
  <c r="Y102"/>
  <c r="K37"/>
  <c r="W54"/>
  <c r="Z97"/>
  <c r="M35"/>
  <c r="L101"/>
  <c r="L37"/>
  <c r="X103"/>
  <c r="S35"/>
  <c r="Q76"/>
  <c r="S37"/>
  <c r="AC37"/>
  <c r="R35"/>
  <c r="T31"/>
  <c r="L40"/>
  <c r="U97"/>
  <c r="AA44"/>
  <c r="AE58"/>
  <c r="V83"/>
  <c r="V44"/>
  <c r="AC67"/>
  <c r="O54"/>
  <c r="AB67"/>
  <c r="AB93"/>
  <c r="N83"/>
  <c r="AE88"/>
  <c r="R36"/>
  <c r="X28"/>
  <c r="R86"/>
  <c r="L58"/>
  <c r="R28"/>
  <c r="R54"/>
  <c r="R49"/>
  <c r="J159"/>
  <c r="N70"/>
  <c r="Y54"/>
  <c r="U77"/>
  <c r="AB94"/>
  <c r="Q66"/>
  <c r="U26"/>
  <c r="N36"/>
  <c r="N27"/>
  <c r="R87"/>
  <c r="AD55"/>
  <c r="L159"/>
  <c r="X54"/>
  <c r="AD54"/>
  <c r="N54"/>
  <c r="U38"/>
  <c r="U68"/>
  <c r="K58"/>
  <c r="J35"/>
  <c r="V67"/>
  <c r="R97"/>
  <c r="O100"/>
  <c r="V53"/>
  <c r="R44"/>
  <c r="J100"/>
  <c r="AC54"/>
  <c r="R32"/>
  <c r="X44"/>
  <c r="R55"/>
  <c r="AD100"/>
  <c r="AD70"/>
  <c r="S26"/>
  <c r="AA35"/>
  <c r="AB29"/>
  <c r="P77"/>
  <c r="M49"/>
  <c r="K35"/>
  <c r="N50"/>
  <c r="J101"/>
  <c r="AD84"/>
  <c r="J37"/>
  <c r="N44"/>
  <c r="R69"/>
  <c r="J75"/>
  <c r="L156"/>
  <c r="L158"/>
  <c r="M107"/>
  <c r="I44"/>
  <c r="L45"/>
  <c r="AC77"/>
  <c r="I46"/>
  <c r="R72"/>
  <c r="J157"/>
  <c r="U37"/>
  <c r="AA93"/>
  <c r="Q38"/>
  <c r="U87"/>
  <c r="M101"/>
  <c r="N55"/>
  <c r="Q36"/>
  <c r="X38"/>
  <c r="V26"/>
  <c r="X93"/>
  <c r="R39"/>
  <c r="R94"/>
  <c r="AC55"/>
  <c r="R76"/>
  <c r="N28"/>
  <c r="J28"/>
  <c r="O83"/>
  <c r="I53"/>
  <c r="V75"/>
  <c r="R83"/>
  <c r="R31"/>
  <c r="X46"/>
  <c r="R68"/>
  <c r="V27"/>
  <c r="V35"/>
  <c r="R66"/>
  <c r="O26"/>
  <c r="J158"/>
  <c r="J103"/>
  <c r="M79"/>
  <c r="AB55"/>
  <c r="U92"/>
  <c r="AA83"/>
  <c r="U79"/>
  <c r="Q37"/>
  <c r="AB54"/>
  <c r="AB102"/>
  <c r="J77"/>
  <c r="AD40"/>
  <c r="Y40"/>
  <c r="K93"/>
  <c r="X67"/>
  <c r="J68"/>
  <c r="J54"/>
  <c r="AD35"/>
  <c r="N76"/>
  <c r="AD102"/>
  <c r="N87"/>
  <c r="R26"/>
  <c r="J26"/>
  <c r="K68"/>
  <c r="M54"/>
  <c r="J38"/>
  <c r="AE77"/>
  <c r="W37"/>
  <c r="H67"/>
  <c r="L85"/>
  <c r="P36"/>
  <c r="T30"/>
  <c r="Z87"/>
  <c r="I26"/>
  <c r="U93"/>
  <c r="J83"/>
  <c r="AC68"/>
  <c r="I75"/>
  <c r="M157"/>
  <c r="M84"/>
  <c r="Y83"/>
  <c r="U35"/>
  <c r="AD68"/>
  <c r="M38"/>
  <c r="AE93"/>
  <c r="R95"/>
  <c r="I92"/>
  <c r="AC75"/>
  <c r="I103"/>
  <c r="R57"/>
  <c r="R105"/>
  <c r="J76"/>
  <c r="I47"/>
  <c r="R106"/>
  <c r="R92"/>
  <c r="I101"/>
  <c r="R79"/>
  <c r="R96"/>
  <c r="O75"/>
  <c r="M158"/>
  <c r="N84"/>
  <c r="L157"/>
  <c r="U58"/>
  <c r="AB68"/>
  <c r="U36"/>
  <c r="U75"/>
  <c r="U80"/>
  <c r="Q27"/>
  <c r="AE68"/>
  <c r="W55"/>
  <c r="S46"/>
  <c r="M92"/>
  <c r="M108"/>
  <c r="J86"/>
  <c r="AD36"/>
  <c r="T75"/>
  <c r="AD28"/>
  <c r="N108"/>
  <c r="N29"/>
  <c r="AD67"/>
  <c r="N41"/>
  <c r="AD53"/>
  <c r="S32"/>
  <c r="T89"/>
  <c r="L68"/>
  <c r="L92"/>
  <c r="L56"/>
  <c r="L75"/>
  <c r="T79"/>
  <c r="P54"/>
  <c r="W77"/>
  <c r="W46"/>
  <c r="W68"/>
  <c r="L46"/>
  <c r="L69"/>
  <c r="T108"/>
  <c r="H35"/>
  <c r="H53"/>
  <c r="L102"/>
  <c r="L49"/>
  <c r="T71"/>
  <c r="L104"/>
  <c r="T58"/>
  <c r="T38"/>
  <c r="W102"/>
  <c r="T68"/>
  <c r="W92"/>
  <c r="H83"/>
  <c r="H92"/>
  <c r="P92"/>
  <c r="P68"/>
  <c r="T46"/>
  <c r="P26"/>
  <c r="T87"/>
  <c r="T67"/>
  <c r="T55"/>
  <c r="S27"/>
  <c r="W26"/>
  <c r="W83"/>
  <c r="W36"/>
  <c r="W67"/>
  <c r="L28"/>
  <c r="L72"/>
  <c r="L86"/>
  <c r="L77"/>
  <c r="L32"/>
  <c r="L105"/>
  <c r="L97"/>
  <c r="L55"/>
  <c r="L54"/>
  <c r="P35"/>
  <c r="P75"/>
  <c r="P84"/>
  <c r="T100"/>
  <c r="T105"/>
  <c r="T37"/>
  <c r="T28"/>
  <c r="T50"/>
  <c r="T40"/>
  <c r="T86"/>
  <c r="T70"/>
  <c r="T49"/>
  <c r="T102"/>
  <c r="T41"/>
  <c r="L27"/>
  <c r="H100"/>
  <c r="L66"/>
  <c r="L87"/>
  <c r="L93"/>
  <c r="T95"/>
  <c r="L67"/>
  <c r="L36"/>
  <c r="L96"/>
  <c r="H54"/>
  <c r="T77"/>
  <c r="W103"/>
  <c r="W101"/>
  <c r="T54"/>
  <c r="P83"/>
  <c r="L106"/>
  <c r="L83"/>
  <c r="T47"/>
  <c r="T96"/>
  <c r="AC92"/>
  <c r="AC101"/>
  <c r="AC46"/>
  <c r="AC26"/>
  <c r="AC86"/>
  <c r="AC93"/>
  <c r="AC76"/>
  <c r="AC83"/>
  <c r="K102"/>
  <c r="K87"/>
  <c r="K106"/>
  <c r="K67"/>
  <c r="K77"/>
  <c r="S58"/>
  <c r="S96"/>
  <c r="S77"/>
  <c r="S70"/>
  <c r="S54"/>
  <c r="S55"/>
  <c r="S76"/>
  <c r="S67"/>
  <c r="Y92"/>
  <c r="Y28"/>
  <c r="Y32"/>
  <c r="Y31"/>
  <c r="Y46"/>
  <c r="Y49"/>
  <c r="Y72"/>
  <c r="Y38"/>
  <c r="AE41"/>
  <c r="AE36"/>
  <c r="AE28"/>
  <c r="AE104"/>
  <c r="AE46"/>
  <c r="T83"/>
  <c r="T97"/>
  <c r="S103"/>
  <c r="Q45"/>
  <c r="I29"/>
  <c r="X86"/>
  <c r="I67"/>
  <c r="X35"/>
  <c r="I93"/>
  <c r="X75"/>
  <c r="U105"/>
  <c r="U78"/>
  <c r="U83"/>
  <c r="U107"/>
  <c r="AC28"/>
  <c r="K56"/>
  <c r="Y78"/>
  <c r="K84"/>
  <c r="T88"/>
  <c r="S94"/>
  <c r="AE108"/>
  <c r="T29"/>
  <c r="AC29"/>
  <c r="AE47"/>
  <c r="K47"/>
  <c r="W47"/>
  <c r="X68"/>
  <c r="X29"/>
  <c r="X53"/>
  <c r="M44"/>
  <c r="M46"/>
  <c r="M37"/>
  <c r="M47"/>
  <c r="M41"/>
  <c r="M68"/>
  <c r="M88"/>
  <c r="M53"/>
  <c r="M67"/>
  <c r="M93"/>
  <c r="M102"/>
  <c r="M78"/>
  <c r="M30"/>
  <c r="M96"/>
  <c r="M70"/>
  <c r="M55"/>
  <c r="M56"/>
  <c r="M26"/>
  <c r="M58"/>
  <c r="M105"/>
  <c r="M83"/>
  <c r="M40"/>
  <c r="Q28"/>
  <c r="Q69"/>
  <c r="Q83"/>
  <c r="Q84"/>
  <c r="Q26"/>
  <c r="Q68"/>
  <c r="Q102"/>
  <c r="Q103"/>
  <c r="Q77"/>
  <c r="Q44"/>
  <c r="Q55"/>
  <c r="Q53"/>
  <c r="U96"/>
  <c r="U86"/>
  <c r="U50"/>
  <c r="U76"/>
  <c r="U28"/>
  <c r="U102"/>
  <c r="U70"/>
  <c r="U48"/>
  <c r="U72"/>
  <c r="AA26"/>
  <c r="AA67"/>
  <c r="I158"/>
  <c r="U106"/>
  <c r="I69"/>
  <c r="I84"/>
  <c r="L78"/>
  <c r="X37"/>
  <c r="I77"/>
  <c r="X94"/>
  <c r="AC69"/>
  <c r="J47"/>
  <c r="X55"/>
  <c r="X26"/>
  <c r="I37"/>
  <c r="L84"/>
  <c r="L53"/>
  <c r="I83"/>
  <c r="X84"/>
  <c r="R75"/>
  <c r="O53"/>
  <c r="X102"/>
  <c r="N103"/>
  <c r="K103"/>
  <c r="R84"/>
  <c r="M75"/>
  <c r="K44"/>
  <c r="S84"/>
  <c r="Q67"/>
  <c r="Y97"/>
  <c r="U53"/>
  <c r="U101"/>
  <c r="AA92"/>
  <c r="U88"/>
  <c r="U29"/>
  <c r="U56"/>
  <c r="U54"/>
  <c r="Q35"/>
  <c r="Q101"/>
  <c r="AB84"/>
  <c r="T107"/>
  <c r="Y53"/>
  <c r="U44"/>
  <c r="Y103"/>
  <c r="S38"/>
  <c r="Q93"/>
  <c r="M31"/>
  <c r="M94"/>
  <c r="O35"/>
  <c r="M69"/>
  <c r="U108"/>
  <c r="S97"/>
  <c r="I157"/>
  <c r="M106"/>
  <c r="M103"/>
  <c r="N47"/>
  <c r="R53"/>
  <c r="T35"/>
  <c r="AA53"/>
  <c r="M32"/>
  <c r="AD47"/>
  <c r="K88"/>
  <c r="K26"/>
  <c r="L26"/>
  <c r="H26"/>
  <c r="Y26"/>
  <c r="Q54"/>
  <c r="X66"/>
  <c r="Y66"/>
  <c r="K66"/>
  <c r="Y70"/>
  <c r="K70"/>
  <c r="W76"/>
  <c r="T76"/>
  <c r="M89"/>
  <c r="AB44"/>
  <c r="AB76"/>
  <c r="AB28"/>
  <c r="AB77"/>
  <c r="AB26"/>
  <c r="AB69"/>
  <c r="AB45"/>
  <c r="AB53"/>
  <c r="AB101"/>
  <c r="AB38"/>
  <c r="AB83"/>
  <c r="AB37"/>
  <c r="AB92"/>
  <c r="AB103"/>
  <c r="AB47"/>
  <c r="AB46"/>
  <c r="J102"/>
  <c r="J67"/>
  <c r="J44"/>
  <c r="J55"/>
  <c r="J53"/>
  <c r="J93"/>
  <c r="J29"/>
  <c r="J92"/>
  <c r="N58"/>
  <c r="N96"/>
  <c r="N75"/>
  <c r="N88"/>
  <c r="N26"/>
  <c r="N37"/>
  <c r="N32"/>
  <c r="N79"/>
  <c r="N77"/>
  <c r="N86"/>
  <c r="N92"/>
  <c r="N102"/>
  <c r="N105"/>
  <c r="N101"/>
  <c r="N38"/>
  <c r="N56"/>
  <c r="R67"/>
  <c r="R47"/>
  <c r="R58"/>
  <c r="R46"/>
  <c r="R77"/>
  <c r="V93"/>
  <c r="AD101"/>
  <c r="AD83"/>
  <c r="AD44"/>
  <c r="AD85"/>
  <c r="AD49"/>
  <c r="AD26"/>
  <c r="AD93"/>
  <c r="AD87"/>
  <c r="AD97"/>
  <c r="AD58"/>
  <c r="AD29"/>
  <c r="AD96"/>
  <c r="AD72"/>
  <c r="AD32"/>
  <c r="AD75"/>
  <c r="AD105"/>
  <c r="AD79"/>
  <c r="AD88"/>
  <c r="AD77"/>
  <c r="S44"/>
  <c r="W44"/>
  <c r="N53"/>
  <c r="T53"/>
  <c r="P53"/>
  <c r="Z56"/>
  <c r="S56"/>
  <c r="S69"/>
  <c r="T69"/>
  <c r="W69"/>
  <c r="S75"/>
  <c r="H75"/>
  <c r="W84"/>
  <c r="T84"/>
  <c r="Y84"/>
  <c r="S93"/>
  <c r="W93"/>
  <c r="T93"/>
  <c r="Y93"/>
  <c r="I28"/>
  <c r="I36"/>
  <c r="I55"/>
  <c r="I102"/>
  <c r="Q92"/>
  <c r="X47"/>
  <c r="AC35"/>
  <c r="X92"/>
  <c r="I38"/>
  <c r="I68"/>
  <c r="L29"/>
  <c r="AC38"/>
  <c r="L38"/>
  <c r="R56"/>
  <c r="AC103"/>
  <c r="R78"/>
  <c r="X69"/>
  <c r="L88"/>
  <c r="AC84"/>
  <c r="R88"/>
  <c r="I54"/>
  <c r="I76"/>
  <c r="X77"/>
  <c r="R93"/>
  <c r="O93"/>
  <c r="I156"/>
  <c r="AD38"/>
  <c r="T103"/>
  <c r="AE103"/>
  <c r="K75"/>
  <c r="K38"/>
  <c r="U46"/>
  <c r="S53"/>
  <c r="U103"/>
  <c r="U41"/>
  <c r="AA75"/>
  <c r="U57"/>
  <c r="U69"/>
  <c r="U32"/>
  <c r="U84"/>
  <c r="Q46"/>
  <c r="Q94"/>
  <c r="AB75"/>
  <c r="I86"/>
  <c r="M77"/>
  <c r="Q75"/>
  <c r="Q29"/>
  <c r="U55"/>
  <c r="Y29"/>
  <c r="S29"/>
  <c r="W38"/>
  <c r="AA54"/>
  <c r="M80"/>
  <c r="M29"/>
  <c r="Y44"/>
  <c r="K69"/>
  <c r="O44"/>
  <c r="M87"/>
  <c r="H44"/>
  <c r="W75"/>
  <c r="AE75"/>
  <c r="M76"/>
  <c r="U89"/>
  <c r="M28"/>
  <c r="I35"/>
  <c r="W29"/>
  <c r="AE84"/>
  <c r="Y56"/>
  <c r="AC47"/>
  <c r="J84"/>
  <c r="M72"/>
  <c r="N35"/>
  <c r="AD78"/>
  <c r="L47"/>
  <c r="M50"/>
  <c r="U47"/>
  <c r="AD69"/>
  <c r="U67"/>
  <c r="N89"/>
  <c r="Y69"/>
  <c r="P47"/>
  <c r="Z106"/>
  <c r="H156"/>
  <c r="Z107"/>
  <c r="Z35"/>
  <c r="Z95"/>
  <c r="Z94"/>
  <c r="Z47"/>
  <c r="Z70"/>
  <c r="Z67"/>
  <c r="N30"/>
  <c r="AD30"/>
  <c r="U30"/>
  <c r="S30"/>
  <c r="K30"/>
  <c r="R30"/>
  <c r="AD39"/>
  <c r="N39"/>
  <c r="T39"/>
  <c r="Y39"/>
  <c r="M39"/>
  <c r="S39"/>
  <c r="N48"/>
  <c r="AD48"/>
  <c r="S48"/>
  <c r="T48"/>
  <c r="N57"/>
  <c r="AD57"/>
  <c r="M57"/>
  <c r="S57"/>
  <c r="T57"/>
  <c r="J85"/>
  <c r="T85"/>
  <c r="N85"/>
  <c r="P85"/>
  <c r="Y85"/>
  <c r="Q85"/>
  <c r="R85"/>
  <c r="AC85"/>
  <c r="K100"/>
  <c r="W100"/>
  <c r="P100"/>
  <c r="I100"/>
  <c r="AA100"/>
  <c r="X100"/>
  <c r="AE27"/>
  <c r="U39"/>
  <c r="K48"/>
  <c r="L48"/>
  <c r="Z44"/>
  <c r="AE66"/>
  <c r="K104"/>
  <c r="O27"/>
  <c r="L100"/>
  <c r="R100"/>
  <c r="Z71"/>
  <c r="X45"/>
  <c r="I45"/>
  <c r="L57"/>
  <c r="V66"/>
  <c r="L39"/>
  <c r="V100"/>
  <c r="AD66"/>
  <c r="AB100"/>
  <c r="W45"/>
  <c r="AB85"/>
  <c r="H159"/>
  <c r="S66"/>
  <c r="U100"/>
  <c r="AE57"/>
  <c r="M100"/>
  <c r="M85"/>
  <c r="Z69"/>
  <c r="Z108"/>
  <c r="AE94"/>
  <c r="AE39"/>
  <c r="AE31"/>
  <c r="AE44"/>
  <c r="AE56"/>
  <c r="AE30"/>
  <c r="AE78"/>
  <c r="AE50"/>
  <c r="AE97"/>
  <c r="AE100"/>
  <c r="AE89"/>
  <c r="AE35"/>
  <c r="AE107"/>
  <c r="AE69"/>
  <c r="AE87"/>
  <c r="AE49"/>
  <c r="AE45"/>
  <c r="AE85"/>
  <c r="AE72"/>
  <c r="AE55"/>
  <c r="AE96"/>
  <c r="AE67"/>
  <c r="AE105"/>
  <c r="AE71"/>
  <c r="AE95"/>
  <c r="AE106"/>
  <c r="AE29"/>
  <c r="AE76"/>
  <c r="AE83"/>
  <c r="AE54"/>
  <c r="AE40"/>
  <c r="AE26"/>
  <c r="K158"/>
  <c r="K156"/>
  <c r="Z104"/>
  <c r="Z39"/>
  <c r="Z29"/>
  <c r="Z57"/>
  <c r="Z84"/>
  <c r="Z88"/>
  <c r="Z100"/>
  <c r="Z48"/>
  <c r="Z83"/>
  <c r="Z32"/>
  <c r="Z102"/>
  <c r="Z105"/>
  <c r="Z49"/>
  <c r="Z72"/>
  <c r="Z37"/>
  <c r="Z30"/>
  <c r="Z31"/>
  <c r="Z85"/>
  <c r="Z27"/>
  <c r="Z80"/>
  <c r="Z101"/>
  <c r="Z45"/>
  <c r="Z41"/>
  <c r="Z79"/>
  <c r="Z86"/>
  <c r="Z76"/>
  <c r="Z50"/>
  <c r="Z66"/>
  <c r="Z55"/>
  <c r="Z93"/>
  <c r="Z40"/>
  <c r="Z46"/>
  <c r="Z68"/>
  <c r="Z54"/>
  <c r="Z75"/>
  <c r="Z26"/>
  <c r="Z58"/>
  <c r="Z53"/>
  <c r="H158"/>
  <c r="J27"/>
  <c r="AD27"/>
  <c r="Y27"/>
  <c r="AC27"/>
  <c r="X27"/>
  <c r="I27"/>
  <c r="H27"/>
  <c r="K27"/>
  <c r="T27"/>
  <c r="M27"/>
  <c r="U27"/>
  <c r="AA27"/>
  <c r="W27"/>
  <c r="M45"/>
  <c r="AC45"/>
  <c r="T45"/>
  <c r="AD45"/>
  <c r="Y45"/>
  <c r="S45"/>
  <c r="R45"/>
  <c r="J66"/>
  <c r="U66"/>
  <c r="AB66"/>
  <c r="O66"/>
  <c r="P66"/>
  <c r="W66"/>
  <c r="M66"/>
  <c r="N66"/>
  <c r="T94"/>
  <c r="N94"/>
  <c r="J94"/>
  <c r="K94"/>
  <c r="I94"/>
  <c r="W94"/>
  <c r="Y94"/>
  <c r="U94"/>
  <c r="AD104"/>
  <c r="T104"/>
  <c r="S104"/>
  <c r="M104"/>
  <c r="N104"/>
  <c r="Z77"/>
  <c r="L30"/>
  <c r="R27"/>
  <c r="L94"/>
  <c r="Z103"/>
  <c r="T66"/>
  <c r="M48"/>
  <c r="Z38"/>
  <c r="AA66"/>
  <c r="U104"/>
  <c r="U45"/>
  <c r="Q100"/>
  <c r="H157"/>
  <c r="Y104"/>
  <c r="Y100"/>
  <c r="W85"/>
  <c r="AE48"/>
  <c r="U85"/>
  <c r="I85"/>
  <c r="K39"/>
  <c r="H66"/>
  <c r="Z28"/>
  <c r="AB27"/>
  <c r="Z92"/>
  <c r="N45"/>
  <c r="Z96"/>
  <c r="N100"/>
  <c r="Z36"/>
  <c r="Z78"/>
  <c r="AD31"/>
  <c r="N31"/>
  <c r="U31"/>
  <c r="L31"/>
  <c r="X36"/>
  <c r="M36"/>
  <c r="Y36"/>
  <c r="J36"/>
  <c r="T36"/>
  <c r="AB36"/>
  <c r="N40"/>
  <c r="U40"/>
  <c r="N49"/>
  <c r="U49"/>
  <c r="K49"/>
  <c r="M71"/>
  <c r="R71"/>
  <c r="AD71"/>
  <c r="N71"/>
  <c r="U71"/>
  <c r="S71"/>
  <c r="N80"/>
  <c r="T80"/>
  <c r="M86"/>
  <c r="Y86"/>
  <c r="AB86"/>
  <c r="P86"/>
  <c r="W86"/>
  <c r="S86"/>
  <c r="Q86"/>
  <c r="AD86"/>
  <c r="M95"/>
  <c r="N95"/>
  <c r="AD95"/>
  <c r="Y95"/>
  <c r="U95"/>
  <c r="Y68"/>
  <c r="N68"/>
  <c r="N72"/>
  <c r="T72"/>
  <c r="Y106"/>
  <c r="T106"/>
  <c r="N106"/>
  <c r="AD106"/>
  <c r="W53"/>
  <c r="H93"/>
  <c r="K85"/>
  <c r="K71"/>
  <c r="K57"/>
  <c r="K40"/>
  <c r="K29"/>
  <c r="K55"/>
  <c r="K53"/>
  <c r="K97"/>
  <c r="K78"/>
  <c r="K96"/>
  <c r="K76"/>
  <c r="K45"/>
  <c r="K83"/>
  <c r="K31"/>
  <c r="M156"/>
  <c r="T56"/>
  <c r="AD56"/>
  <c r="N69"/>
  <c r="J69"/>
  <c r="M97"/>
  <c r="N97"/>
  <c r="AD103"/>
  <c r="R103"/>
  <c r="X76"/>
  <c r="X83"/>
  <c r="X101"/>
  <c r="L44"/>
  <c r="L95"/>
  <c r="L71"/>
  <c r="P93"/>
  <c r="P29"/>
  <c r="P101"/>
  <c r="P37"/>
  <c r="P55"/>
  <c r="P38"/>
  <c r="P103"/>
  <c r="P102"/>
  <c r="P27"/>
  <c r="P44"/>
  <c r="P94"/>
  <c r="P76"/>
  <c r="P67"/>
  <c r="P28"/>
  <c r="P69"/>
  <c r="P45"/>
  <c r="P46"/>
  <c r="S87"/>
  <c r="S105"/>
  <c r="S92"/>
  <c r="S78"/>
  <c r="S88"/>
  <c r="AJ163" i="5"/>
  <c r="AF83"/>
  <c r="AJ51"/>
  <c r="Z148"/>
  <c r="Q117"/>
  <c r="T56"/>
  <c r="T122"/>
  <c r="V36"/>
  <c r="AF113"/>
  <c r="Z92"/>
  <c r="AD96"/>
  <c r="AJ140"/>
  <c r="K111"/>
  <c r="K119"/>
  <c r="AJ153"/>
  <c r="H52"/>
  <c r="M44"/>
  <c r="AH32"/>
  <c r="AC96"/>
  <c r="AJ65"/>
  <c r="AJ48"/>
  <c r="Z75"/>
  <c r="AJ127"/>
  <c r="S132"/>
  <c r="P145"/>
  <c r="AH48"/>
  <c r="AJ96"/>
  <c r="N96"/>
  <c r="S44"/>
  <c r="S97"/>
  <c r="AG131"/>
  <c r="AB73"/>
  <c r="V73"/>
  <c r="Q95"/>
  <c r="AB79"/>
  <c r="AB115"/>
  <c r="Y136"/>
  <c r="S39"/>
  <c r="Q96"/>
  <c r="U136"/>
  <c r="Q52"/>
  <c r="Y75"/>
  <c r="S71"/>
  <c r="X152"/>
  <c r="Q163"/>
  <c r="Q57"/>
  <c r="AB118"/>
  <c r="L115"/>
  <c r="AB30"/>
  <c r="L148"/>
  <c r="L147"/>
  <c r="AH163"/>
  <c r="X91"/>
  <c r="AB48"/>
  <c r="T132"/>
  <c r="O75"/>
  <c r="X145"/>
  <c r="O148"/>
  <c r="X95"/>
  <c r="AA111"/>
  <c r="N140"/>
  <c r="L96"/>
  <c r="Y40"/>
  <c r="AH28"/>
  <c r="AB149"/>
  <c r="M76"/>
  <c r="X110"/>
  <c r="X35"/>
  <c r="AG162"/>
  <c r="S49"/>
  <c r="Y53"/>
  <c r="X61"/>
  <c r="L29"/>
  <c r="L37"/>
  <c r="T41"/>
  <c r="Q77"/>
  <c r="AH80"/>
  <c r="S84"/>
  <c r="M94"/>
  <c r="AC130"/>
  <c r="L113"/>
  <c r="AH147"/>
  <c r="L151"/>
  <c r="T155"/>
  <c r="Q215"/>
  <c r="O32"/>
  <c r="AD126"/>
  <c r="Z39"/>
  <c r="Q36"/>
  <c r="L166"/>
  <c r="AB60"/>
  <c r="L167"/>
  <c r="Q55"/>
  <c r="Q53"/>
  <c r="T79"/>
  <c r="L56"/>
  <c r="AJ95"/>
  <c r="AB58"/>
  <c r="Q151"/>
  <c r="L163"/>
  <c r="T91"/>
  <c r="AB91"/>
  <c r="T145"/>
  <c r="T162"/>
  <c r="T110"/>
  <c r="AB161"/>
  <c r="X96"/>
  <c r="X72"/>
  <c r="AG28"/>
  <c r="Q92"/>
  <c r="AB64"/>
  <c r="K95"/>
  <c r="Q82"/>
  <c r="Q112"/>
  <c r="K160"/>
  <c r="K72"/>
  <c r="K147"/>
  <c r="V115"/>
  <c r="V126"/>
  <c r="V52"/>
  <c r="AJ34"/>
  <c r="AJ39"/>
  <c r="AJ86"/>
  <c r="AJ83"/>
  <c r="AJ119"/>
  <c r="AJ45"/>
  <c r="AJ156"/>
  <c r="AJ142"/>
  <c r="AJ160"/>
  <c r="AJ55"/>
  <c r="AJ93"/>
  <c r="R110"/>
  <c r="R48"/>
  <c r="R28"/>
  <c r="R61"/>
  <c r="R115"/>
  <c r="R82"/>
  <c r="AF121"/>
  <c r="AF74"/>
  <c r="AF146"/>
  <c r="AF75"/>
  <c r="AF135"/>
  <c r="AF36"/>
  <c r="AF72"/>
  <c r="AF165"/>
  <c r="AF132"/>
  <c r="Z56"/>
  <c r="AB37"/>
  <c r="O162"/>
  <c r="AD165"/>
  <c r="AF119"/>
  <c r="AD87"/>
  <c r="AD40"/>
  <c r="AJ136"/>
  <c r="AF76"/>
  <c r="Z52"/>
  <c r="R111"/>
  <c r="R91"/>
  <c r="AF152"/>
  <c r="AF95"/>
  <c r="R71"/>
  <c r="AF41"/>
  <c r="AD36"/>
  <c r="AJ81"/>
  <c r="AJ58"/>
  <c r="L58"/>
  <c r="L31"/>
  <c r="L71"/>
  <c r="L111"/>
  <c r="L39"/>
  <c r="L60"/>
  <c r="T216"/>
  <c r="T51"/>
  <c r="T44"/>
  <c r="T153"/>
  <c r="T131"/>
  <c r="T128"/>
  <c r="T166"/>
  <c r="T80"/>
  <c r="T113"/>
  <c r="K59"/>
  <c r="AJ44"/>
  <c r="X29"/>
  <c r="AJ147"/>
  <c r="L132"/>
  <c r="X163"/>
  <c r="AJ157"/>
  <c r="AJ67"/>
  <c r="AF56"/>
  <c r="AD128"/>
  <c r="AF151"/>
  <c r="T134"/>
  <c r="AB78"/>
  <c r="Q71"/>
  <c r="K162"/>
  <c r="X136"/>
  <c r="AH33"/>
  <c r="K53"/>
  <c r="R152"/>
  <c r="AB122"/>
  <c r="AJ110"/>
  <c r="T65"/>
  <c r="AB165"/>
  <c r="AB155"/>
  <c r="X153"/>
  <c r="AD119"/>
  <c r="T72"/>
  <c r="L40"/>
  <c r="AJ40"/>
  <c r="K28"/>
  <c r="K149"/>
  <c r="AF149"/>
  <c r="T76"/>
  <c r="L52"/>
  <c r="AB128"/>
  <c r="V111"/>
  <c r="AJ132"/>
  <c r="AB44"/>
  <c r="AD48"/>
  <c r="AB112"/>
  <c r="AJ84"/>
  <c r="V127"/>
  <c r="K91"/>
  <c r="K135"/>
  <c r="R35"/>
  <c r="AJ82"/>
  <c r="AJ31"/>
  <c r="AF164"/>
  <c r="Q39"/>
  <c r="AJ130"/>
  <c r="AF155"/>
  <c r="L74"/>
  <c r="O115"/>
  <c r="O92"/>
  <c r="O49"/>
  <c r="O163"/>
  <c r="O36"/>
  <c r="AD57"/>
  <c r="AD75"/>
  <c r="AD136"/>
  <c r="AD149"/>
  <c r="AD72"/>
  <c r="AD65"/>
  <c r="AD66"/>
  <c r="Z130"/>
  <c r="Z95"/>
  <c r="Z145"/>
  <c r="Z36"/>
  <c r="Z91"/>
  <c r="R30"/>
  <c r="AJ128"/>
  <c r="AF138"/>
  <c r="AJ71"/>
  <c r="X53"/>
  <c r="R40"/>
  <c r="O28"/>
  <c r="AJ149"/>
  <c r="AD145"/>
  <c r="K60"/>
  <c r="AJ146"/>
  <c r="Z110"/>
  <c r="R33"/>
  <c r="AF77"/>
  <c r="Q161"/>
  <c r="Q79"/>
  <c r="Q118"/>
  <c r="X154"/>
  <c r="X76"/>
  <c r="X161"/>
  <c r="X148"/>
  <c r="X71"/>
  <c r="X151"/>
  <c r="X125"/>
  <c r="X147"/>
  <c r="X92"/>
  <c r="X74"/>
  <c r="X134"/>
  <c r="H215"/>
  <c r="AB114"/>
  <c r="AB166"/>
  <c r="AB131"/>
  <c r="AB40"/>
  <c r="AB152"/>
  <c r="AB113"/>
  <c r="T84"/>
  <c r="T152"/>
  <c r="L44"/>
  <c r="X160"/>
  <c r="K128"/>
  <c r="T98"/>
  <c r="AB52"/>
  <c r="L160"/>
  <c r="R132"/>
  <c r="O113"/>
  <c r="Z126"/>
  <c r="X75"/>
  <c r="AJ43"/>
  <c r="T156"/>
  <c r="Q136"/>
  <c r="X33"/>
  <c r="X49"/>
  <c r="AJ148"/>
  <c r="AJ118"/>
  <c r="X127"/>
  <c r="T53"/>
  <c r="AJ165"/>
  <c r="AJ145"/>
  <c r="Q153"/>
  <c r="Z119"/>
  <c r="Z79"/>
  <c r="AJ72"/>
  <c r="AF40"/>
  <c r="L28"/>
  <c r="K56"/>
  <c r="L149"/>
  <c r="AF115"/>
  <c r="Z136"/>
  <c r="AB92"/>
  <c r="AB76"/>
  <c r="AG36"/>
  <c r="AD32"/>
  <c r="AF145"/>
  <c r="AB111"/>
  <c r="AD100"/>
  <c r="X32"/>
  <c r="V48"/>
  <c r="T97"/>
  <c r="AD37"/>
  <c r="AD148"/>
  <c r="V162"/>
  <c r="AF114"/>
  <c r="O127"/>
  <c r="R31"/>
  <c r="AF78"/>
  <c r="L43"/>
  <c r="Z35"/>
  <c r="AD67"/>
  <c r="AJ80"/>
  <c r="AF57"/>
  <c r="R135"/>
  <c r="AB42"/>
  <c r="AF79"/>
  <c r="AB29"/>
  <c r="O70"/>
  <c r="L155"/>
  <c r="N155"/>
  <c r="H161"/>
  <c r="Y161"/>
  <c r="K161"/>
  <c r="K130"/>
  <c r="K58"/>
  <c r="K117"/>
  <c r="K34"/>
  <c r="K82"/>
  <c r="K31"/>
  <c r="K118"/>
  <c r="K50"/>
  <c r="K126"/>
  <c r="K61"/>
  <c r="K81"/>
  <c r="K30"/>
  <c r="K131"/>
  <c r="K77"/>
  <c r="K74"/>
  <c r="K55"/>
  <c r="K49"/>
  <c r="K39"/>
  <c r="K78"/>
  <c r="K113"/>
  <c r="K127"/>
  <c r="K80"/>
  <c r="K35"/>
  <c r="K152"/>
  <c r="K48"/>
  <c r="K40"/>
  <c r="K32"/>
  <c r="K36"/>
  <c r="K136"/>
  <c r="K134"/>
  <c r="K148"/>
  <c r="K110"/>
  <c r="K92"/>
  <c r="K76"/>
  <c r="K115"/>
  <c r="K96"/>
  <c r="K153"/>
  <c r="K71"/>
  <c r="K75"/>
  <c r="K151"/>
  <c r="K132"/>
  <c r="K114"/>
  <c r="K145"/>
  <c r="K79"/>
  <c r="K163"/>
  <c r="O126"/>
  <c r="O50"/>
  <c r="O34"/>
  <c r="O91"/>
  <c r="O147"/>
  <c r="O74"/>
  <c r="O114"/>
  <c r="O71"/>
  <c r="O33"/>
  <c r="O31"/>
  <c r="O48"/>
  <c r="O149"/>
  <c r="O72"/>
  <c r="O161"/>
  <c r="O53"/>
  <c r="O129"/>
  <c r="O94"/>
  <c r="O131"/>
  <c r="O110"/>
  <c r="O95"/>
  <c r="O29"/>
  <c r="O52"/>
  <c r="O145"/>
  <c r="O35"/>
  <c r="O130"/>
  <c r="O128"/>
  <c r="V31"/>
  <c r="V70"/>
  <c r="V113"/>
  <c r="V130"/>
  <c r="V49"/>
  <c r="V28"/>
  <c r="V110"/>
  <c r="V30"/>
  <c r="V35"/>
  <c r="V75"/>
  <c r="V131"/>
  <c r="V148"/>
  <c r="V95"/>
  <c r="V116"/>
  <c r="V145"/>
  <c r="V92"/>
  <c r="V149"/>
  <c r="V114"/>
  <c r="V93"/>
  <c r="V112"/>
  <c r="V72"/>
  <c r="V53"/>
  <c r="V128"/>
  <c r="V163"/>
  <c r="V29"/>
  <c r="V34"/>
  <c r="V129"/>
  <c r="V71"/>
  <c r="V91"/>
  <c r="V147"/>
  <c r="AD53"/>
  <c r="AD155"/>
  <c r="AD98"/>
  <c r="AD151"/>
  <c r="AD44"/>
  <c r="AD85"/>
  <c r="AD142"/>
  <c r="AD156"/>
  <c r="AD131"/>
  <c r="AD127"/>
  <c r="AD113"/>
  <c r="AD50"/>
  <c r="AD152"/>
  <c r="AD138"/>
  <c r="AD54"/>
  <c r="AD118"/>
  <c r="AD134"/>
  <c r="AD42"/>
  <c r="AD117"/>
  <c r="AD163"/>
  <c r="AD157"/>
  <c r="AD71"/>
  <c r="AD91"/>
  <c r="AD135"/>
  <c r="AD30"/>
  <c r="AD58"/>
  <c r="AD56"/>
  <c r="AD99"/>
  <c r="AD167"/>
  <c r="AD29"/>
  <c r="AD35"/>
  <c r="AD78"/>
  <c r="AD39"/>
  <c r="AD139"/>
  <c r="AD110"/>
  <c r="AD64"/>
  <c r="AD115"/>
  <c r="AD130"/>
  <c r="AD121"/>
  <c r="AD74"/>
  <c r="AD33"/>
  <c r="AD59"/>
  <c r="AD31"/>
  <c r="AD114"/>
  <c r="AD83"/>
  <c r="AD28"/>
  <c r="AD140"/>
  <c r="AD153"/>
  <c r="AD122"/>
  <c r="AD70"/>
  <c r="AD81"/>
  <c r="AD77"/>
  <c r="AD86"/>
  <c r="AD166"/>
  <c r="AD49"/>
  <c r="AD82"/>
  <c r="AD43"/>
  <c r="AD52"/>
  <c r="AD76"/>
  <c r="AD92"/>
  <c r="AD79"/>
  <c r="AD132"/>
  <c r="AJ42"/>
  <c r="AJ38"/>
  <c r="AJ37"/>
  <c r="AJ70"/>
  <c r="AJ77"/>
  <c r="AJ134"/>
  <c r="AJ50"/>
  <c r="AJ62"/>
  <c r="AJ54"/>
  <c r="AJ30"/>
  <c r="AJ85"/>
  <c r="AJ73"/>
  <c r="AJ161"/>
  <c r="AJ117"/>
  <c r="AJ75"/>
  <c r="AJ74"/>
  <c r="AJ66"/>
  <c r="AJ113"/>
  <c r="AJ164"/>
  <c r="AJ78"/>
  <c r="AJ91"/>
  <c r="AJ139"/>
  <c r="AJ122"/>
  <c r="AJ135"/>
  <c r="AJ100"/>
  <c r="AJ111"/>
  <c r="AJ92"/>
  <c r="AJ32"/>
  <c r="AJ64"/>
  <c r="AJ28"/>
  <c r="AJ79"/>
  <c r="AJ87"/>
  <c r="AJ29"/>
  <c r="AJ99"/>
  <c r="AJ114"/>
  <c r="AJ162"/>
  <c r="AJ115"/>
  <c r="AJ151"/>
  <c r="AJ35"/>
  <c r="AJ131"/>
  <c r="AJ41"/>
  <c r="AJ36"/>
  <c r="AJ76"/>
  <c r="AJ56"/>
  <c r="AJ155"/>
  <c r="AJ61"/>
  <c r="AJ152"/>
  <c r="AJ53"/>
  <c r="AJ57"/>
  <c r="AJ126"/>
  <c r="AJ52"/>
  <c r="AJ60"/>
  <c r="AJ98"/>
  <c r="AJ166"/>
  <c r="AJ167"/>
  <c r="K215"/>
  <c r="O215"/>
  <c r="O217"/>
  <c r="O216"/>
  <c r="S216"/>
  <c r="S215"/>
  <c r="R70"/>
  <c r="R126"/>
  <c r="R130"/>
  <c r="R53"/>
  <c r="R117"/>
  <c r="R54"/>
  <c r="R29"/>
  <c r="R146"/>
  <c r="R151"/>
  <c r="R116"/>
  <c r="R127"/>
  <c r="R162"/>
  <c r="R34"/>
  <c r="R74"/>
  <c r="R77"/>
  <c r="R131"/>
  <c r="R93"/>
  <c r="R75"/>
  <c r="R78"/>
  <c r="R118"/>
  <c r="R58"/>
  <c r="R94"/>
  <c r="R38"/>
  <c r="R119"/>
  <c r="R39"/>
  <c r="R95"/>
  <c r="R145"/>
  <c r="R52"/>
  <c r="R76"/>
  <c r="R136"/>
  <c r="R81"/>
  <c r="R62"/>
  <c r="R150"/>
  <c r="R92"/>
  <c r="R72"/>
  <c r="R79"/>
  <c r="R37"/>
  <c r="R163"/>
  <c r="R36"/>
  <c r="R148"/>
  <c r="R73"/>
  <c r="R134"/>
  <c r="R114"/>
  <c r="R32"/>
  <c r="R149"/>
  <c r="R56"/>
  <c r="R96"/>
  <c r="R60"/>
  <c r="R161"/>
  <c r="R49"/>
  <c r="R153"/>
  <c r="R147"/>
  <c r="R128"/>
  <c r="R113"/>
  <c r="Z117"/>
  <c r="Z58"/>
  <c r="Z73"/>
  <c r="Z94"/>
  <c r="Z50"/>
  <c r="Z30"/>
  <c r="Z62"/>
  <c r="Z114"/>
  <c r="Z163"/>
  <c r="Z81"/>
  <c r="Z151"/>
  <c r="Z49"/>
  <c r="Z51"/>
  <c r="Z71"/>
  <c r="Z29"/>
  <c r="Z38"/>
  <c r="Z74"/>
  <c r="Z33"/>
  <c r="Z127"/>
  <c r="Z161"/>
  <c r="Z153"/>
  <c r="Z61"/>
  <c r="Z131"/>
  <c r="Z48"/>
  <c r="Z32"/>
  <c r="Z76"/>
  <c r="Z40"/>
  <c r="Z72"/>
  <c r="Z96"/>
  <c r="Z128"/>
  <c r="Z152"/>
  <c r="Z78"/>
  <c r="Z82"/>
  <c r="Z132"/>
  <c r="Z147"/>
  <c r="Z162"/>
  <c r="Z31"/>
  <c r="Z135"/>
  <c r="Z60"/>
  <c r="Z111"/>
  <c r="Z149"/>
  <c r="Z118"/>
  <c r="Z37"/>
  <c r="AF117"/>
  <c r="AF58"/>
  <c r="AF42"/>
  <c r="AF96"/>
  <c r="AF91"/>
  <c r="AF61"/>
  <c r="AF30"/>
  <c r="AF62"/>
  <c r="AF50"/>
  <c r="AF39"/>
  <c r="AF94"/>
  <c r="AF81"/>
  <c r="AF38"/>
  <c r="AF70"/>
  <c r="AF110"/>
  <c r="AF167"/>
  <c r="AF65"/>
  <c r="AF34"/>
  <c r="AF93"/>
  <c r="AF29"/>
  <c r="AF31"/>
  <c r="AF86"/>
  <c r="AF131"/>
  <c r="AF139"/>
  <c r="AF118"/>
  <c r="AF162"/>
  <c r="AF142"/>
  <c r="AF130"/>
  <c r="AF85"/>
  <c r="AF157"/>
  <c r="AF51"/>
  <c r="AF67"/>
  <c r="AF43"/>
  <c r="AF82"/>
  <c r="AF156"/>
  <c r="AF44"/>
  <c r="AF111"/>
  <c r="AF52"/>
  <c r="AF66"/>
  <c r="AF64"/>
  <c r="AF71"/>
  <c r="AF35"/>
  <c r="AF99"/>
  <c r="AF122"/>
  <c r="AF37"/>
  <c r="AF60"/>
  <c r="AF32"/>
  <c r="AF92"/>
  <c r="AF161"/>
  <c r="AF147"/>
  <c r="AF126"/>
  <c r="AF80"/>
  <c r="AF59"/>
  <c r="AF127"/>
  <c r="AF148"/>
  <c r="AF116"/>
  <c r="AF100"/>
  <c r="AF136"/>
  <c r="AF28"/>
  <c r="AF87"/>
  <c r="AF128"/>
  <c r="AF140"/>
  <c r="AF153"/>
  <c r="AF129"/>
  <c r="AF163"/>
  <c r="AF166"/>
  <c r="L118"/>
  <c r="AA118"/>
  <c r="L150"/>
  <c r="L117"/>
  <c r="L165"/>
  <c r="L70"/>
  <c r="L90"/>
  <c r="L114"/>
  <c r="L99"/>
  <c r="L112"/>
  <c r="L98"/>
  <c r="L130"/>
  <c r="L126"/>
  <c r="L121"/>
  <c r="L77"/>
  <c r="L127"/>
  <c r="L72"/>
  <c r="L42"/>
  <c r="L34"/>
  <c r="L33"/>
  <c r="L55"/>
  <c r="L63"/>
  <c r="L35"/>
  <c r="L82"/>
  <c r="L134"/>
  <c r="L81"/>
  <c r="L85"/>
  <c r="L57"/>
  <c r="L95"/>
  <c r="L110"/>
  <c r="L48"/>
  <c r="L32"/>
  <c r="L64"/>
  <c r="L92"/>
  <c r="Q54"/>
  <c r="Q74"/>
  <c r="Q134"/>
  <c r="Q94"/>
  <c r="Q130"/>
  <c r="Q81"/>
  <c r="Q70"/>
  <c r="Q38"/>
  <c r="Q34"/>
  <c r="Q113"/>
  <c r="Q62"/>
  <c r="Q37"/>
  <c r="Q148"/>
  <c r="Q30"/>
  <c r="Q146"/>
  <c r="Q127"/>
  <c r="Q131"/>
  <c r="Q59"/>
  <c r="Q114"/>
  <c r="Q152"/>
  <c r="Q49"/>
  <c r="Q60"/>
  <c r="Q111"/>
  <c r="Q145"/>
  <c r="Q149"/>
  <c r="X70"/>
  <c r="X34"/>
  <c r="X30"/>
  <c r="X94"/>
  <c r="X131"/>
  <c r="X117"/>
  <c r="X81"/>
  <c r="X128"/>
  <c r="X130"/>
  <c r="X126"/>
  <c r="X58"/>
  <c r="X114"/>
  <c r="X80"/>
  <c r="X31"/>
  <c r="X135"/>
  <c r="X62"/>
  <c r="X77"/>
  <c r="X93"/>
  <c r="X115"/>
  <c r="X149"/>
  <c r="AG50"/>
  <c r="AG161"/>
  <c r="AG30"/>
  <c r="AG127"/>
  <c r="AG34"/>
  <c r="AG70"/>
  <c r="AG126"/>
  <c r="AG94"/>
  <c r="AG49"/>
  <c r="AG35"/>
  <c r="AG71"/>
  <c r="AG116"/>
  <c r="AG55"/>
  <c r="AG114"/>
  <c r="AG115"/>
  <c r="L215"/>
  <c r="T74"/>
  <c r="T38"/>
  <c r="T138"/>
  <c r="T126"/>
  <c r="T54"/>
  <c r="T163"/>
  <c r="T135"/>
  <c r="T62"/>
  <c r="T31"/>
  <c r="T117"/>
  <c r="T147"/>
  <c r="T77"/>
  <c r="T167"/>
  <c r="T121"/>
  <c r="T130"/>
  <c r="T57"/>
  <c r="T35"/>
  <c r="T75"/>
  <c r="T82"/>
  <c r="T127"/>
  <c r="T34"/>
  <c r="T85"/>
  <c r="T118"/>
  <c r="T112"/>
  <c r="T33"/>
  <c r="T48"/>
  <c r="T32"/>
  <c r="AB38"/>
  <c r="AB134"/>
  <c r="AB77"/>
  <c r="AB163"/>
  <c r="AB127"/>
  <c r="AB137"/>
  <c r="AB74"/>
  <c r="AB70"/>
  <c r="AB130"/>
  <c r="AB54"/>
  <c r="AB62"/>
  <c r="AB81"/>
  <c r="AB85"/>
  <c r="AB39"/>
  <c r="AB95"/>
  <c r="AB110"/>
  <c r="AB99"/>
  <c r="AB57"/>
  <c r="AB117"/>
  <c r="AB147"/>
  <c r="AB84"/>
  <c r="AB31"/>
  <c r="AB35"/>
  <c r="AB71"/>
  <c r="AB75"/>
  <c r="AB82"/>
  <c r="AB135"/>
  <c r="AB162"/>
  <c r="AB32"/>
  <c r="AB83"/>
  <c r="AB36"/>
  <c r="T30"/>
  <c r="Y152"/>
  <c r="AG148"/>
  <c r="T83"/>
  <c r="T40"/>
  <c r="T36"/>
  <c r="T29"/>
  <c r="AB151"/>
  <c r="T151"/>
  <c r="AG147"/>
  <c r="L91"/>
  <c r="X56"/>
  <c r="AB132"/>
  <c r="Q128"/>
  <c r="X113"/>
  <c r="AB138"/>
  <c r="X78"/>
  <c r="AG75"/>
  <c r="T43"/>
  <c r="L162"/>
  <c r="L136"/>
  <c r="L80"/>
  <c r="AB65"/>
  <c r="Q31"/>
  <c r="X162"/>
  <c r="T148"/>
  <c r="L122"/>
  <c r="S118"/>
  <c r="AG110"/>
  <c r="T99"/>
  <c r="T95"/>
  <c r="Q32"/>
  <c r="AB153"/>
  <c r="L119"/>
  <c r="T119"/>
  <c r="T96"/>
  <c r="L79"/>
  <c r="AG72"/>
  <c r="AB72"/>
  <c r="Q72"/>
  <c r="Q40"/>
  <c r="X40"/>
  <c r="X28"/>
  <c r="Q28"/>
  <c r="L145"/>
  <c r="T149"/>
  <c r="Q115"/>
  <c r="AB136"/>
  <c r="T92"/>
  <c r="AG92"/>
  <c r="L76"/>
  <c r="T64"/>
  <c r="X111"/>
  <c r="T111"/>
  <c r="L83"/>
  <c r="AG32"/>
  <c r="Q48"/>
  <c r="AG48"/>
  <c r="AB156"/>
  <c r="T114"/>
  <c r="AG31"/>
  <c r="T78"/>
  <c r="L75"/>
  <c r="AB43"/>
  <c r="T39"/>
  <c r="L49"/>
  <c r="AB53"/>
  <c r="AG163"/>
  <c r="AB34"/>
  <c r="T81"/>
  <c r="Q126"/>
  <c r="T70"/>
  <c r="AB93"/>
  <c r="X38"/>
  <c r="L30"/>
  <c r="AA152"/>
  <c r="X79"/>
  <c r="AB167"/>
  <c r="Q147"/>
  <c r="AB98"/>
  <c r="Q91"/>
  <c r="X60"/>
  <c r="T60"/>
  <c r="T52"/>
  <c r="X48"/>
  <c r="Q132"/>
  <c r="AG128"/>
  <c r="L128"/>
  <c r="AG113"/>
  <c r="L138"/>
  <c r="AG130"/>
  <c r="AB126"/>
  <c r="X39"/>
  <c r="Q35"/>
  <c r="Q162"/>
  <c r="L153"/>
  <c r="T136"/>
  <c r="AB45"/>
  <c r="T61"/>
  <c r="T71"/>
  <c r="AB148"/>
  <c r="X118"/>
  <c r="L135"/>
  <c r="T49"/>
  <c r="T165"/>
  <c r="Q119"/>
  <c r="AB119"/>
  <c r="AB96"/>
  <c r="T28"/>
  <c r="AB28"/>
  <c r="Q56"/>
  <c r="AB56"/>
  <c r="AG149"/>
  <c r="T115"/>
  <c r="Q76"/>
  <c r="L36"/>
  <c r="X36"/>
  <c r="AG52"/>
  <c r="X52"/>
  <c r="AG145"/>
  <c r="AB145"/>
  <c r="X132"/>
  <c r="Q135"/>
  <c r="L156"/>
  <c r="Q110"/>
  <c r="L131"/>
  <c r="L78"/>
  <c r="X82"/>
  <c r="Q78"/>
  <c r="Q75"/>
  <c r="L84"/>
  <c r="L152"/>
  <c r="T50"/>
  <c r="L62"/>
  <c r="L38"/>
  <c r="AB41"/>
  <c r="T42"/>
  <c r="AG74"/>
  <c r="T217"/>
  <c r="M131"/>
  <c r="AH70"/>
  <c r="I215"/>
  <c r="P163"/>
  <c r="J216"/>
  <c r="H75"/>
  <c r="H49"/>
  <c r="H31"/>
  <c r="H148"/>
  <c r="H110"/>
  <c r="H48"/>
  <c r="H53"/>
  <c r="H35"/>
  <c r="H71"/>
  <c r="H163"/>
  <c r="H114"/>
  <c r="H162"/>
  <c r="H115"/>
  <c r="H72"/>
  <c r="H145"/>
  <c r="H95"/>
  <c r="H127"/>
  <c r="H73"/>
  <c r="H92"/>
  <c r="H147"/>
  <c r="H128"/>
  <c r="H160"/>
  <c r="S93"/>
  <c r="S81"/>
  <c r="S31"/>
  <c r="S43"/>
  <c r="S99"/>
  <c r="S148"/>
  <c r="S65"/>
  <c r="S38"/>
  <c r="S121"/>
  <c r="S130"/>
  <c r="S77"/>
  <c r="S29"/>
  <c r="S152"/>
  <c r="S85"/>
  <c r="S74"/>
  <c r="S79"/>
  <c r="S114"/>
  <c r="S156"/>
  <c r="S135"/>
  <c r="S60"/>
  <c r="S32"/>
  <c r="S64"/>
  <c r="S76"/>
  <c r="S136"/>
  <c r="S115"/>
  <c r="S149"/>
  <c r="S28"/>
  <c r="S40"/>
  <c r="S119"/>
  <c r="S153"/>
  <c r="S155"/>
  <c r="S165"/>
  <c r="S162"/>
  <c r="S53"/>
  <c r="S33"/>
  <c r="S75"/>
  <c r="S167"/>
  <c r="S52"/>
  <c r="S166"/>
  <c r="S147"/>
  <c r="S83"/>
  <c r="S34"/>
  <c r="S113"/>
  <c r="S78"/>
  <c r="S145"/>
  <c r="S92"/>
  <c r="S72"/>
  <c r="S161"/>
  <c r="S96"/>
  <c r="S48"/>
  <c r="S98"/>
  <c r="S163"/>
  <c r="Y50"/>
  <c r="Y134"/>
  <c r="Y77"/>
  <c r="Y114"/>
  <c r="Y35"/>
  <c r="Y82"/>
  <c r="Y81"/>
  <c r="Y57"/>
  <c r="Y56"/>
  <c r="Y37"/>
  <c r="Y113"/>
  <c r="Y71"/>
  <c r="Y31"/>
  <c r="Y78"/>
  <c r="Y95"/>
  <c r="Y110"/>
  <c r="Y118"/>
  <c r="Y48"/>
  <c r="Y34"/>
  <c r="Y126"/>
  <c r="Y51"/>
  <c r="Y162"/>
  <c r="Y49"/>
  <c r="Y32"/>
  <c r="Y149"/>
  <c r="Y72"/>
  <c r="Y39"/>
  <c r="Y117"/>
  <c r="Y151"/>
  <c r="Y58"/>
  <c r="Y131"/>
  <c r="Y148"/>
  <c r="Y145"/>
  <c r="Y60"/>
  <c r="Y52"/>
  <c r="Y92"/>
  <c r="Y115"/>
  <c r="Y153"/>
  <c r="Y33"/>
  <c r="Y36"/>
  <c r="AC58"/>
  <c r="AC117"/>
  <c r="AC61"/>
  <c r="AC133"/>
  <c r="AC98"/>
  <c r="AC112"/>
  <c r="AC34"/>
  <c r="AC119"/>
  <c r="AC163"/>
  <c r="AC71"/>
  <c r="AC75"/>
  <c r="AC131"/>
  <c r="AC118"/>
  <c r="AC74"/>
  <c r="AC42"/>
  <c r="AC90"/>
  <c r="AC93"/>
  <c r="AC165"/>
  <c r="AC121"/>
  <c r="AC138"/>
  <c r="AC81"/>
  <c r="AC38"/>
  <c r="AC49"/>
  <c r="AC57"/>
  <c r="AC95"/>
  <c r="AC152"/>
  <c r="AC162"/>
  <c r="AC33"/>
  <c r="AC41"/>
  <c r="AC73"/>
  <c r="AC126"/>
  <c r="AC155"/>
  <c r="AC40"/>
  <c r="AC50"/>
  <c r="AC62"/>
  <c r="AC167"/>
  <c r="AC31"/>
  <c r="AC35"/>
  <c r="AC135"/>
  <c r="AC110"/>
  <c r="AC32"/>
  <c r="AC136"/>
  <c r="AC115"/>
  <c r="AC149"/>
  <c r="AC56"/>
  <c r="AC122"/>
  <c r="AC82"/>
  <c r="AC128"/>
  <c r="AC60"/>
  <c r="AC91"/>
  <c r="AC147"/>
  <c r="AC113"/>
  <c r="AC151"/>
  <c r="AC53"/>
  <c r="AC94"/>
  <c r="AC30"/>
  <c r="AC43"/>
  <c r="AC114"/>
  <c r="AC44"/>
  <c r="AC36"/>
  <c r="AC28"/>
  <c r="AC153"/>
  <c r="AC132"/>
  <c r="AH113"/>
  <c r="S73"/>
  <c r="AH40"/>
  <c r="M151"/>
  <c r="M132"/>
  <c r="S56"/>
  <c r="Y128"/>
  <c r="Y96"/>
  <c r="AC76"/>
  <c r="P115"/>
  <c r="M36"/>
  <c r="H28"/>
  <c r="H32"/>
  <c r="P32"/>
  <c r="AC48"/>
  <c r="AH78"/>
  <c r="S35"/>
  <c r="P29"/>
  <c r="M97"/>
  <c r="P31"/>
  <c r="M167"/>
  <c r="M96"/>
  <c r="AC161"/>
  <c r="AH81"/>
  <c r="AC77"/>
  <c r="H93"/>
  <c r="Y30"/>
  <c r="H36"/>
  <c r="J129"/>
  <c r="J57"/>
  <c r="J78"/>
  <c r="J114"/>
  <c r="J49"/>
  <c r="J150"/>
  <c r="J82"/>
  <c r="J36"/>
  <c r="J119"/>
  <c r="J132"/>
  <c r="N121"/>
  <c r="N138"/>
  <c r="N114"/>
  <c r="N48"/>
  <c r="N64"/>
  <c r="N63"/>
  <c r="N39"/>
  <c r="N84"/>
  <c r="N115"/>
  <c r="N87"/>
  <c r="N128"/>
  <c r="N60"/>
  <c r="N157"/>
  <c r="N119"/>
  <c r="U77"/>
  <c r="U133"/>
  <c r="U82"/>
  <c r="U114"/>
  <c r="U73"/>
  <c r="U139"/>
  <c r="U32"/>
  <c r="U122"/>
  <c r="U145"/>
  <c r="U75"/>
  <c r="U100"/>
  <c r="U72"/>
  <c r="U45"/>
  <c r="U49"/>
  <c r="U44"/>
  <c r="AA120"/>
  <c r="AA38"/>
  <c r="AA163"/>
  <c r="AA167"/>
  <c r="AA115"/>
  <c r="AA75"/>
  <c r="AA125"/>
  <c r="AA92"/>
  <c r="AA31"/>
  <c r="AA35"/>
  <c r="AA56"/>
  <c r="AA40"/>
  <c r="AI74"/>
  <c r="AI41"/>
  <c r="AI153"/>
  <c r="AI96"/>
  <c r="AI128"/>
  <c r="AI160"/>
  <c r="AI127"/>
  <c r="AI71"/>
  <c r="AI36"/>
  <c r="AI83"/>
  <c r="I31"/>
  <c r="I48"/>
  <c r="I92"/>
  <c r="I49"/>
  <c r="I146"/>
  <c r="I95"/>
  <c r="I131"/>
  <c r="W33"/>
  <c r="W32"/>
  <c r="W36"/>
  <c r="W48"/>
  <c r="AE125"/>
  <c r="AE142"/>
  <c r="AE141"/>
  <c r="AE55"/>
  <c r="AE48"/>
  <c r="AE138"/>
  <c r="AE101"/>
  <c r="AE99"/>
  <c r="AE114"/>
  <c r="AE129"/>
  <c r="AE86"/>
  <c r="AE118"/>
  <c r="AE41"/>
  <c r="AE44"/>
  <c r="AE153"/>
  <c r="AE132"/>
  <c r="AE119"/>
  <c r="AI155"/>
  <c r="N148"/>
  <c r="S36"/>
  <c r="S151"/>
  <c r="Y163"/>
  <c r="J91"/>
  <c r="AH91"/>
  <c r="Y132"/>
  <c r="P128"/>
  <c r="U151"/>
  <c r="S82"/>
  <c r="AH39"/>
  <c r="S110"/>
  <c r="N65"/>
  <c r="AE161"/>
  <c r="AE155"/>
  <c r="J111"/>
  <c r="M153"/>
  <c r="Y119"/>
  <c r="Y79"/>
  <c r="AH72"/>
  <c r="M40"/>
  <c r="J28"/>
  <c r="AH56"/>
  <c r="M136"/>
  <c r="J72"/>
  <c r="J48"/>
  <c r="AE111"/>
  <c r="AH111"/>
  <c r="AC29"/>
  <c r="AI148"/>
  <c r="M118"/>
  <c r="Y127"/>
  <c r="AE166"/>
  <c r="AC127"/>
  <c r="AC99"/>
  <c r="P95"/>
  <c r="P91"/>
  <c r="AH82"/>
  <c r="AC146"/>
  <c r="N80"/>
  <c r="S45"/>
  <c r="P49"/>
  <c r="AC70"/>
  <c r="AH58"/>
  <c r="AA93"/>
  <c r="AC134"/>
  <c r="M77"/>
  <c r="M85"/>
  <c r="M34"/>
  <c r="M156"/>
  <c r="M56"/>
  <c r="M128"/>
  <c r="M110"/>
  <c r="M39"/>
  <c r="M82"/>
  <c r="M114"/>
  <c r="M37"/>
  <c r="M42"/>
  <c r="M30"/>
  <c r="M98"/>
  <c r="M58"/>
  <c r="M31"/>
  <c r="M43"/>
  <c r="M78"/>
  <c r="M71"/>
  <c r="M35"/>
  <c r="M148"/>
  <c r="M48"/>
  <c r="M93"/>
  <c r="M113"/>
  <c r="M130"/>
  <c r="M152"/>
  <c r="M163"/>
  <c r="M55"/>
  <c r="M75"/>
  <c r="M135"/>
  <c r="M162"/>
  <c r="M149"/>
  <c r="M60"/>
  <c r="M119"/>
  <c r="M92"/>
  <c r="M138"/>
  <c r="M57"/>
  <c r="M91"/>
  <c r="M111"/>
  <c r="M52"/>
  <c r="M64"/>
  <c r="M28"/>
  <c r="M79"/>
  <c r="AH34"/>
  <c r="AH161"/>
  <c r="AH126"/>
  <c r="AH77"/>
  <c r="AH112"/>
  <c r="AH93"/>
  <c r="AH71"/>
  <c r="AH118"/>
  <c r="AH152"/>
  <c r="AH146"/>
  <c r="AH53"/>
  <c r="AH135"/>
  <c r="AH129"/>
  <c r="AH55"/>
  <c r="AH31"/>
  <c r="AH75"/>
  <c r="AH127"/>
  <c r="AH131"/>
  <c r="AH148"/>
  <c r="AH114"/>
  <c r="AH134"/>
  <c r="AH145"/>
  <c r="AH52"/>
  <c r="AH136"/>
  <c r="AH153"/>
  <c r="AH49"/>
  <c r="AH110"/>
  <c r="AH35"/>
  <c r="AH132"/>
  <c r="AH151"/>
  <c r="AH36"/>
  <c r="AH60"/>
  <c r="AH92"/>
  <c r="AH115"/>
  <c r="AH79"/>
  <c r="AH61"/>
  <c r="AH162"/>
  <c r="AH117"/>
  <c r="AH128"/>
  <c r="P94"/>
  <c r="P126"/>
  <c r="P74"/>
  <c r="P72"/>
  <c r="P127"/>
  <c r="P93"/>
  <c r="P73"/>
  <c r="P75"/>
  <c r="P71"/>
  <c r="P162"/>
  <c r="P30"/>
  <c r="P35"/>
  <c r="P131"/>
  <c r="P110"/>
  <c r="P114"/>
  <c r="P28"/>
  <c r="P148"/>
  <c r="P111"/>
  <c r="P36"/>
  <c r="P52"/>
  <c r="P147"/>
  <c r="P92"/>
  <c r="P149"/>
  <c r="P125"/>
  <c r="AH30"/>
  <c r="AC148"/>
  <c r="AC83"/>
  <c r="AH154"/>
  <c r="AH119"/>
  <c r="S80"/>
  <c r="M155"/>
  <c r="U160"/>
  <c r="N163"/>
  <c r="S91"/>
  <c r="U86"/>
  <c r="AC52"/>
  <c r="P48"/>
  <c r="S138"/>
  <c r="AH130"/>
  <c r="H91"/>
  <c r="AH149"/>
  <c r="AH96"/>
  <c r="AC45"/>
  <c r="AC37"/>
  <c r="AC65"/>
  <c r="N131"/>
  <c r="AE45"/>
  <c r="AA161"/>
  <c r="P161"/>
  <c r="AA149"/>
  <c r="M32"/>
  <c r="AC79"/>
  <c r="M72"/>
  <c r="AC72"/>
  <c r="M115"/>
  <c r="AC92"/>
  <c r="Y76"/>
  <c r="AC64"/>
  <c r="AC145"/>
  <c r="W145"/>
  <c r="M145"/>
  <c r="AC111"/>
  <c r="AI111"/>
  <c r="W111"/>
  <c r="S111"/>
  <c r="AI44"/>
  <c r="AH95"/>
  <c r="AC156"/>
  <c r="S122"/>
  <c r="S127"/>
  <c r="S95"/>
  <c r="AC78"/>
  <c r="AC39"/>
  <c r="M166"/>
  <c r="M81"/>
  <c r="AC85"/>
  <c r="AI37"/>
  <c r="AH57"/>
  <c r="I93"/>
  <c r="AH38"/>
  <c r="S30"/>
  <c r="M29"/>
  <c r="AC97"/>
  <c r="L97"/>
  <c r="AB97"/>
  <c r="AF97"/>
  <c r="AD97"/>
  <c r="AD101"/>
  <c r="AJ101"/>
  <c r="L125"/>
  <c r="K125"/>
  <c r="AF125"/>
  <c r="AJ125"/>
  <c r="Q125"/>
  <c r="AB125"/>
  <c r="AG125"/>
  <c r="R125"/>
  <c r="M125"/>
  <c r="Y125"/>
  <c r="V125"/>
  <c r="S125"/>
  <c r="AC125"/>
  <c r="AJ129"/>
  <c r="AD129"/>
  <c r="AC129"/>
  <c r="M129"/>
  <c r="R129"/>
  <c r="K129"/>
  <c r="AG129"/>
  <c r="Q129"/>
  <c r="Z129"/>
  <c r="T129"/>
  <c r="X133"/>
  <c r="M133"/>
  <c r="L133"/>
  <c r="Y133"/>
  <c r="AH133"/>
  <c r="R133"/>
  <c r="Q133"/>
  <c r="Z133"/>
  <c r="AD133"/>
  <c r="AF133"/>
  <c r="S133"/>
  <c r="L137"/>
  <c r="AD137"/>
  <c r="AF137"/>
  <c r="AC137"/>
  <c r="AJ137"/>
  <c r="S137"/>
  <c r="AD141"/>
  <c r="AJ141"/>
  <c r="AF141"/>
  <c r="AG112"/>
  <c r="H112"/>
  <c r="R112"/>
  <c r="P112"/>
  <c r="O112"/>
  <c r="K112"/>
  <c r="Z112"/>
  <c r="AF112"/>
  <c r="Q116"/>
  <c r="L116"/>
  <c r="M116"/>
  <c r="AC116"/>
  <c r="AD116"/>
  <c r="AB116"/>
  <c r="T116"/>
  <c r="O116"/>
  <c r="Z116"/>
  <c r="H116"/>
  <c r="K116"/>
  <c r="Y116"/>
  <c r="X116"/>
  <c r="AF120"/>
  <c r="AB120"/>
  <c r="T120"/>
  <c r="AJ120"/>
  <c r="AC120"/>
  <c r="L120"/>
  <c r="AG146"/>
  <c r="T146"/>
  <c r="K146"/>
  <c r="AB146"/>
  <c r="X146"/>
  <c r="M146"/>
  <c r="O146"/>
  <c r="L146"/>
  <c r="Z146"/>
  <c r="S146"/>
  <c r="AD150"/>
  <c r="Q150"/>
  <c r="Y150"/>
  <c r="AF150"/>
  <c r="T150"/>
  <c r="AJ150"/>
  <c r="X150"/>
  <c r="AB150"/>
  <c r="S150"/>
  <c r="AC150"/>
  <c r="AH150"/>
  <c r="AB154"/>
  <c r="Q154"/>
  <c r="Y154"/>
  <c r="L154"/>
  <c r="R154"/>
  <c r="Z154"/>
  <c r="AD154"/>
  <c r="AC154"/>
  <c r="AJ154"/>
  <c r="T154"/>
  <c r="O160"/>
  <c r="AD160"/>
  <c r="R160"/>
  <c r="AC160"/>
  <c r="AG160"/>
  <c r="Q160"/>
  <c r="AB164"/>
  <c r="K164"/>
  <c r="Q164"/>
  <c r="Z164"/>
  <c r="T164"/>
  <c r="Y164"/>
  <c r="R164"/>
  <c r="L164"/>
  <c r="S214"/>
  <c r="Q214"/>
  <c r="K214"/>
  <c r="J37"/>
  <c r="J126"/>
  <c r="J90"/>
  <c r="J34"/>
  <c r="J81"/>
  <c r="J135"/>
  <c r="J39"/>
  <c r="J160"/>
  <c r="J116"/>
  <c r="J130"/>
  <c r="J131"/>
  <c r="J31"/>
  <c r="J75"/>
  <c r="J110"/>
  <c r="J153"/>
  <c r="J40"/>
  <c r="J61"/>
  <c r="J149"/>
  <c r="J128"/>
  <c r="J112"/>
  <c r="J117"/>
  <c r="J29"/>
  <c r="J163"/>
  <c r="J125"/>
  <c r="J35"/>
  <c r="J95"/>
  <c r="J118"/>
  <c r="J145"/>
  <c r="J52"/>
  <c r="J76"/>
  <c r="J92"/>
  <c r="J115"/>
  <c r="J56"/>
  <c r="J148"/>
  <c r="J53"/>
  <c r="J60"/>
  <c r="J147"/>
  <c r="N32"/>
  <c r="N62"/>
  <c r="N37"/>
  <c r="N112"/>
  <c r="N113"/>
  <c r="N147"/>
  <c r="N45"/>
  <c r="N38"/>
  <c r="N90"/>
  <c r="N137"/>
  <c r="N133"/>
  <c r="N130"/>
  <c r="N94"/>
  <c r="N66"/>
  <c r="N98"/>
  <c r="N152"/>
  <c r="N161"/>
  <c r="N81"/>
  <c r="N35"/>
  <c r="N82"/>
  <c r="N139"/>
  <c r="N49"/>
  <c r="N44"/>
  <c r="N111"/>
  <c r="N36"/>
  <c r="N136"/>
  <c r="N149"/>
  <c r="N28"/>
  <c r="N40"/>
  <c r="N29"/>
  <c r="N110"/>
  <c r="N156"/>
  <c r="N132"/>
  <c r="N86"/>
  <c r="N41"/>
  <c r="N77"/>
  <c r="N166"/>
  <c r="N31"/>
  <c r="N129"/>
  <c r="N78"/>
  <c r="N127"/>
  <c r="N95"/>
  <c r="N33"/>
  <c r="N97"/>
  <c r="N160"/>
  <c r="N145"/>
  <c r="N52"/>
  <c r="N76"/>
  <c r="N100"/>
  <c r="N118"/>
  <c r="N122"/>
  <c r="N162"/>
  <c r="N67"/>
  <c r="N91"/>
  <c r="U150"/>
  <c r="U112"/>
  <c r="U50"/>
  <c r="U66"/>
  <c r="U54"/>
  <c r="U58"/>
  <c r="U117"/>
  <c r="U138"/>
  <c r="U146"/>
  <c r="U84"/>
  <c r="U121"/>
  <c r="U134"/>
  <c r="U57"/>
  <c r="U85"/>
  <c r="U35"/>
  <c r="U62"/>
  <c r="U157"/>
  <c r="U65"/>
  <c r="U41"/>
  <c r="U125"/>
  <c r="U74"/>
  <c r="U141"/>
  <c r="U148"/>
  <c r="U97"/>
  <c r="U36"/>
  <c r="U92"/>
  <c r="U40"/>
  <c r="U52"/>
  <c r="U165"/>
  <c r="U110"/>
  <c r="U33"/>
  <c r="U80"/>
  <c r="U55"/>
  <c r="U142"/>
  <c r="U56"/>
  <c r="U128"/>
  <c r="U154"/>
  <c r="U120"/>
  <c r="U167"/>
  <c r="U61"/>
  <c r="U37"/>
  <c r="U31"/>
  <c r="U43"/>
  <c r="U156"/>
  <c r="U116"/>
  <c r="U48"/>
  <c r="U64"/>
  <c r="U76"/>
  <c r="U115"/>
  <c r="U149"/>
  <c r="U60"/>
  <c r="U79"/>
  <c r="U87"/>
  <c r="U153"/>
  <c r="U53"/>
  <c r="U162"/>
  <c r="U78"/>
  <c r="U91"/>
  <c r="U147"/>
  <c r="AA34"/>
  <c r="AA65"/>
  <c r="AA137"/>
  <c r="AA45"/>
  <c r="AA62"/>
  <c r="AA50"/>
  <c r="AA70"/>
  <c r="AA33"/>
  <c r="AA155"/>
  <c r="AA85"/>
  <c r="AA58"/>
  <c r="AA154"/>
  <c r="AA54"/>
  <c r="AA130"/>
  <c r="AA30"/>
  <c r="AA138"/>
  <c r="AA147"/>
  <c r="AA129"/>
  <c r="AA90"/>
  <c r="AA77"/>
  <c r="AA110"/>
  <c r="AA162"/>
  <c r="AA41"/>
  <c r="AA98"/>
  <c r="AA133"/>
  <c r="AA57"/>
  <c r="AA80"/>
  <c r="AA82"/>
  <c r="AA148"/>
  <c r="AA156"/>
  <c r="AA32"/>
  <c r="AA132"/>
  <c r="AA145"/>
  <c r="AA64"/>
  <c r="AA72"/>
  <c r="AA134"/>
  <c r="AA48"/>
  <c r="AA42"/>
  <c r="AA74"/>
  <c r="AA84"/>
  <c r="AA43"/>
  <c r="AA78"/>
  <c r="AA39"/>
  <c r="AA99"/>
  <c r="AA44"/>
  <c r="AA136"/>
  <c r="AA28"/>
  <c r="AA153"/>
  <c r="AA164"/>
  <c r="AA95"/>
  <c r="AA114"/>
  <c r="AA61"/>
  <c r="AA151"/>
  <c r="AI161"/>
  <c r="AI34"/>
  <c r="AI126"/>
  <c r="AI42"/>
  <c r="AI113"/>
  <c r="AI54"/>
  <c r="AI38"/>
  <c r="AI166"/>
  <c r="AI70"/>
  <c r="AI116"/>
  <c r="AI117"/>
  <c r="AI129"/>
  <c r="AI97"/>
  <c r="AI134"/>
  <c r="AI99"/>
  <c r="AI165"/>
  <c r="AI146"/>
  <c r="AI77"/>
  <c r="AI64"/>
  <c r="AI72"/>
  <c r="AI125"/>
  <c r="AI112"/>
  <c r="AI164"/>
  <c r="AI93"/>
  <c r="AI53"/>
  <c r="AI55"/>
  <c r="AI35"/>
  <c r="AI43"/>
  <c r="AI78"/>
  <c r="AI118"/>
  <c r="AI156"/>
  <c r="AI84"/>
  <c r="AI145"/>
  <c r="AI52"/>
  <c r="AI76"/>
  <c r="AI119"/>
  <c r="AI132"/>
  <c r="AI91"/>
  <c r="AI61"/>
  <c r="AI154"/>
  <c r="AI30"/>
  <c r="AI85"/>
  <c r="AI56"/>
  <c r="AI29"/>
  <c r="AI120"/>
  <c r="AI82"/>
  <c r="AI162"/>
  <c r="AI32"/>
  <c r="AI92"/>
  <c r="AI28"/>
  <c r="AI40"/>
  <c r="AI110"/>
  <c r="N214"/>
  <c r="R214"/>
  <c r="R215"/>
  <c r="I125"/>
  <c r="I53"/>
  <c r="I74"/>
  <c r="I130"/>
  <c r="I30"/>
  <c r="I29"/>
  <c r="I112"/>
  <c r="I70"/>
  <c r="I147"/>
  <c r="I54"/>
  <c r="I94"/>
  <c r="I110"/>
  <c r="I129"/>
  <c r="I116"/>
  <c r="I71"/>
  <c r="I148"/>
  <c r="I52"/>
  <c r="I149"/>
  <c r="I72"/>
  <c r="I73"/>
  <c r="I161"/>
  <c r="I163"/>
  <c r="I162"/>
  <c r="I91"/>
  <c r="I75"/>
  <c r="I114"/>
  <c r="I32"/>
  <c r="I111"/>
  <c r="I145"/>
  <c r="I36"/>
  <c r="I128"/>
  <c r="I160"/>
  <c r="W49"/>
  <c r="W74"/>
  <c r="W112"/>
  <c r="W160"/>
  <c r="W34"/>
  <c r="W113"/>
  <c r="W94"/>
  <c r="W130"/>
  <c r="W54"/>
  <c r="W70"/>
  <c r="W146"/>
  <c r="W30"/>
  <c r="W92"/>
  <c r="W131"/>
  <c r="W71"/>
  <c r="W114"/>
  <c r="W127"/>
  <c r="W95"/>
  <c r="W73"/>
  <c r="W161"/>
  <c r="W129"/>
  <c r="W72"/>
  <c r="W53"/>
  <c r="W110"/>
  <c r="W116"/>
  <c r="W149"/>
  <c r="W28"/>
  <c r="W52"/>
  <c r="W91"/>
  <c r="W125"/>
  <c r="AE70"/>
  <c r="AE120"/>
  <c r="AE38"/>
  <c r="AE167"/>
  <c r="AE146"/>
  <c r="AE117"/>
  <c r="AE113"/>
  <c r="AE42"/>
  <c r="AE116"/>
  <c r="AE49"/>
  <c r="AE30"/>
  <c r="AE90"/>
  <c r="AE154"/>
  <c r="AE34"/>
  <c r="AE50"/>
  <c r="AE66"/>
  <c r="AE75"/>
  <c r="AE74"/>
  <c r="AE77"/>
  <c r="AE150"/>
  <c r="AE126"/>
  <c r="AE137"/>
  <c r="AE140"/>
  <c r="AE93"/>
  <c r="AE94"/>
  <c r="AE139"/>
  <c r="AE157"/>
  <c r="AE39"/>
  <c r="AE71"/>
  <c r="AE127"/>
  <c r="AE100"/>
  <c r="AE64"/>
  <c r="AE72"/>
  <c r="AE87"/>
  <c r="AE96"/>
  <c r="AE128"/>
  <c r="AE91"/>
  <c r="AE163"/>
  <c r="AE151"/>
  <c r="AE54"/>
  <c r="AE121"/>
  <c r="AE81"/>
  <c r="AE67"/>
  <c r="AE35"/>
  <c r="AE59"/>
  <c r="AE95"/>
  <c r="AE152"/>
  <c r="AE156"/>
  <c r="AE162"/>
  <c r="AE29"/>
  <c r="AE136"/>
  <c r="AE115"/>
  <c r="AE149"/>
  <c r="AE82"/>
  <c r="AE160"/>
  <c r="AE98"/>
  <c r="U113"/>
  <c r="J30"/>
  <c r="U119"/>
  <c r="AA83"/>
  <c r="AI167"/>
  <c r="AF160"/>
  <c r="T160"/>
  <c r="N151"/>
  <c r="W147"/>
  <c r="U166"/>
  <c r="U163"/>
  <c r="AI163"/>
  <c r="T125"/>
  <c r="AH125"/>
  <c r="U98"/>
  <c r="U67"/>
  <c r="AE52"/>
  <c r="AI48"/>
  <c r="AB160"/>
  <c r="W126"/>
  <c r="J152"/>
  <c r="N53"/>
  <c r="AA119"/>
  <c r="N153"/>
  <c r="AA96"/>
  <c r="U96"/>
  <c r="J96"/>
  <c r="J79"/>
  <c r="I28"/>
  <c r="U28"/>
  <c r="N56"/>
  <c r="AI115"/>
  <c r="AE92"/>
  <c r="AA76"/>
  <c r="AE145"/>
  <c r="AE32"/>
  <c r="J32"/>
  <c r="AI60"/>
  <c r="AC164"/>
  <c r="K154"/>
  <c r="N116"/>
  <c r="AJ112"/>
  <c r="X129"/>
  <c r="AJ97"/>
  <c r="AE65"/>
  <c r="AA127"/>
  <c r="AE135"/>
  <c r="J127"/>
  <c r="AA91"/>
  <c r="I127"/>
  <c r="J162"/>
  <c r="AI122"/>
  <c r="AE122"/>
  <c r="U118"/>
  <c r="N135"/>
  <c r="AA131"/>
  <c r="AI131"/>
  <c r="AE131"/>
  <c r="U95"/>
  <c r="AI75"/>
  <c r="U71"/>
  <c r="N43"/>
  <c r="O125"/>
  <c r="AH116"/>
  <c r="AI49"/>
  <c r="AA146"/>
  <c r="J73"/>
  <c r="U137"/>
  <c r="M160"/>
  <c r="K150"/>
  <c r="S160"/>
  <c r="AI150"/>
  <c r="AJ116"/>
  <c r="AI137"/>
  <c r="N101"/>
  <c r="I33"/>
  <c r="N167"/>
  <c r="W163"/>
  <c r="AI135"/>
  <c r="AE130"/>
  <c r="AE133"/>
  <c r="U81"/>
  <c r="J54"/>
  <c r="J113"/>
  <c r="U90"/>
  <c r="AE57"/>
  <c r="AE85"/>
  <c r="U164"/>
  <c r="AF101"/>
  <c r="AI73"/>
  <c r="AF154"/>
  <c r="U155"/>
  <c r="I34"/>
  <c r="H129"/>
  <c r="AB133"/>
  <c r="T133"/>
  <c r="AA113"/>
  <c r="AA160"/>
  <c r="Z160"/>
  <c r="AI151"/>
  <c r="J151"/>
  <c r="Y129"/>
  <c r="N125"/>
  <c r="AA60"/>
  <c r="AE56"/>
  <c r="AH160"/>
  <c r="V160"/>
  <c r="N142"/>
  <c r="U126"/>
  <c r="N75"/>
  <c r="N71"/>
  <c r="AA71"/>
  <c r="AI65"/>
  <c r="U152"/>
  <c r="W148"/>
  <c r="AA135"/>
  <c r="U140"/>
  <c r="AI79"/>
  <c r="N79"/>
  <c r="AA79"/>
  <c r="N72"/>
  <c r="AE28"/>
  <c r="AI136"/>
  <c r="AI149"/>
  <c r="I115"/>
  <c r="W115"/>
  <c r="N92"/>
  <c r="AE76"/>
  <c r="AA36"/>
  <c r="AE36"/>
  <c r="AA52"/>
  <c r="U111"/>
  <c r="U132"/>
  <c r="AE83"/>
  <c r="U83"/>
  <c r="N83"/>
  <c r="AH164"/>
  <c r="J154"/>
  <c r="S116"/>
  <c r="X112"/>
  <c r="L129"/>
  <c r="W29"/>
  <c r="AE110"/>
  <c r="U99"/>
  <c r="AA166"/>
  <c r="U127"/>
  <c r="AE148"/>
  <c r="AA122"/>
  <c r="U131"/>
  <c r="I35"/>
  <c r="AE78"/>
  <c r="W75"/>
  <c r="AE43"/>
  <c r="U39"/>
  <c r="AI31"/>
  <c r="AE31"/>
  <c r="AB129"/>
  <c r="AE97"/>
  <c r="AA49"/>
  <c r="U93"/>
  <c r="AA37"/>
  <c r="X164"/>
  <c r="J146"/>
  <c r="AE112"/>
  <c r="AJ133"/>
  <c r="AI114"/>
  <c r="U38"/>
  <c r="AE61"/>
  <c r="J62"/>
  <c r="AE147"/>
  <c r="W90"/>
  <c r="AE84"/>
  <c r="AE134"/>
  <c r="AI95"/>
  <c r="AI33"/>
  <c r="N117"/>
  <c r="AA116"/>
  <c r="U130"/>
  <c r="I126"/>
  <c r="AE53"/>
  <c r="AA112"/>
  <c r="T137"/>
  <c r="Y160"/>
  <c r="AB49"/>
  <c r="AJ49"/>
  <c r="M49"/>
  <c r="AF49"/>
  <c r="L53"/>
  <c r="AG53"/>
  <c r="AF53"/>
  <c r="X57"/>
  <c r="K57"/>
  <c r="R57"/>
  <c r="S57"/>
  <c r="Z57"/>
  <c r="AB61"/>
  <c r="Y61"/>
  <c r="L61"/>
  <c r="Q61"/>
  <c r="M61"/>
  <c r="AB33"/>
  <c r="AG33"/>
  <c r="AF33"/>
  <c r="L45"/>
  <c r="M45"/>
  <c r="AD73"/>
  <c r="T73"/>
  <c r="AH73"/>
  <c r="AG73"/>
  <c r="Q73"/>
  <c r="AB80"/>
  <c r="AD80"/>
  <c r="R80"/>
  <c r="Z80"/>
  <c r="M84"/>
  <c r="AD84"/>
  <c r="AF84"/>
  <c r="AC84"/>
  <c r="V90"/>
  <c r="Z90"/>
  <c r="AF90"/>
  <c r="AJ90"/>
  <c r="O90"/>
  <c r="R90"/>
  <c r="L94"/>
  <c r="AD94"/>
  <c r="K94"/>
  <c r="AB94"/>
  <c r="AH94"/>
  <c r="V94"/>
  <c r="AJ94"/>
  <c r="T94"/>
  <c r="S94"/>
  <c r="Z93"/>
  <c r="Z34"/>
  <c r="Z150"/>
  <c r="AF73"/>
  <c r="AF134"/>
  <c r="AF45"/>
  <c r="AG93"/>
  <c r="O93"/>
  <c r="AD111"/>
  <c r="O111"/>
  <c r="H30"/>
  <c r="H94"/>
  <c r="H125"/>
  <c r="H149"/>
  <c r="H130"/>
  <c r="H113"/>
  <c r="H34"/>
  <c r="H29"/>
  <c r="H146"/>
  <c r="H70"/>
  <c r="H126"/>
  <c r="M137"/>
  <c r="M134"/>
  <c r="M83"/>
  <c r="M112"/>
  <c r="M126"/>
  <c r="M165"/>
  <c r="M38"/>
  <c r="M150"/>
  <c r="M154"/>
  <c r="M53"/>
  <c r="M122"/>
  <c r="M120"/>
  <c r="M70"/>
  <c r="M74"/>
  <c r="M117"/>
  <c r="M41"/>
  <c r="S154"/>
  <c r="S70"/>
  <c r="S131"/>
  <c r="S42"/>
  <c r="S129"/>
  <c r="S117"/>
  <c r="S134"/>
  <c r="S112"/>
  <c r="S120"/>
  <c r="S41"/>
  <c r="S126"/>
  <c r="S90"/>
  <c r="S61"/>
  <c r="Y70"/>
  <c r="Y130"/>
  <c r="Y74"/>
  <c r="Y146"/>
  <c r="Y93"/>
  <c r="Y91"/>
  <c r="Y73"/>
  <c r="Y38"/>
  <c r="Y112"/>
  <c r="Y94"/>
  <c r="AH29"/>
  <c r="AH74"/>
  <c r="M217"/>
  <c r="M215"/>
  <c r="M216"/>
  <c r="O30"/>
  <c r="AI51"/>
  <c r="AF55"/>
  <c r="Y59"/>
  <c r="U63"/>
  <c r="M99"/>
  <c r="R51"/>
  <c r="J55"/>
  <c r="H51"/>
  <c r="AI63"/>
  <c r="J59"/>
  <c r="X55"/>
  <c r="AC55"/>
  <c r="O51"/>
  <c r="N51"/>
  <c r="J51"/>
  <c r="AD51"/>
  <c r="T55"/>
  <c r="N59"/>
  <c r="Y55"/>
  <c r="AB51"/>
  <c r="AJ63"/>
  <c r="M63"/>
  <c r="AB63"/>
  <c r="AF63"/>
  <c r="AI59"/>
  <c r="M59"/>
  <c r="Z59"/>
  <c r="T59"/>
  <c r="AD55"/>
  <c r="P55"/>
  <c r="I55"/>
  <c r="S55"/>
  <c r="K51"/>
  <c r="I51"/>
  <c r="AC51"/>
  <c r="AE51"/>
  <c r="AH51"/>
  <c r="L51"/>
  <c r="S63"/>
  <c r="X50"/>
  <c r="Q50"/>
  <c r="AH50"/>
  <c r="M50"/>
  <c r="W50"/>
  <c r="H50"/>
  <c r="AB50"/>
  <c r="V50"/>
  <c r="S50"/>
  <c r="L50"/>
  <c r="R50"/>
  <c r="M54"/>
  <c r="AC54"/>
  <c r="Y54"/>
  <c r="S54"/>
  <c r="AF54"/>
  <c r="AG54"/>
  <c r="L54"/>
  <c r="O54"/>
  <c r="AH54"/>
  <c r="H54"/>
  <c r="X54"/>
  <c r="V54"/>
  <c r="T58"/>
  <c r="Q58"/>
  <c r="S58"/>
  <c r="AE58"/>
  <c r="M62"/>
  <c r="AE62"/>
  <c r="AH62"/>
  <c r="S62"/>
  <c r="Y62"/>
  <c r="AJ59"/>
  <c r="U59"/>
  <c r="AE63"/>
  <c r="AA59"/>
  <c r="AB59"/>
  <c r="AA55"/>
  <c r="AB55"/>
  <c r="W51"/>
  <c r="AG51"/>
  <c r="R59"/>
  <c r="AA51"/>
  <c r="X59"/>
  <c r="S51"/>
  <c r="AH59"/>
  <c r="O55"/>
  <c r="L59"/>
  <c r="AD63"/>
  <c r="N55"/>
  <c r="AA63"/>
  <c r="T63"/>
  <c r="S59"/>
  <c r="AC59"/>
  <c r="H55"/>
  <c r="R55"/>
  <c r="W55"/>
  <c r="Z55"/>
  <c r="M51"/>
  <c r="V51"/>
  <c r="Q51"/>
  <c r="U51"/>
  <c r="X51"/>
  <c r="V55"/>
  <c r="AC63"/>
  <c r="Q29"/>
  <c r="K29"/>
  <c r="Y29"/>
  <c r="AG29"/>
  <c r="M33"/>
  <c r="H33"/>
  <c r="V33"/>
  <c r="Q33"/>
  <c r="AJ33"/>
  <c r="S37"/>
  <c r="K37"/>
  <c r="AE37"/>
  <c r="X37"/>
  <c r="T37"/>
  <c r="AH37"/>
  <c r="L41"/>
  <c r="AD41"/>
  <c r="AD45"/>
  <c r="T45"/>
  <c r="L73"/>
  <c r="O73"/>
  <c r="M73"/>
  <c r="X73"/>
  <c r="K73"/>
  <c r="AE80"/>
  <c r="Q80"/>
  <c r="Y80"/>
  <c r="M80"/>
  <c r="AC80"/>
  <c r="AB90"/>
  <c r="Y90"/>
  <c r="Q90"/>
  <c r="M90"/>
  <c r="AH90"/>
  <c r="X90"/>
  <c r="AD90"/>
  <c r="T90"/>
  <c r="AG90"/>
  <c r="K90"/>
  <c r="H90"/>
  <c r="I90"/>
  <c r="AE164"/>
  <c r="S164"/>
  <c r="M164"/>
  <c r="AD164"/>
  <c r="L214"/>
  <c r="H214"/>
  <c r="P214"/>
  <c r="M214"/>
  <c r="T214"/>
  <c r="I214"/>
  <c r="M218"/>
  <c r="T218"/>
  <c r="J70"/>
  <c r="J77"/>
  <c r="J80"/>
  <c r="J58"/>
  <c r="J93"/>
  <c r="J161"/>
  <c r="J50"/>
  <c r="J38"/>
  <c r="J134"/>
  <c r="J133"/>
  <c r="J74"/>
  <c r="J164"/>
  <c r="J33"/>
  <c r="J94"/>
  <c r="N120"/>
  <c r="N34"/>
  <c r="N30"/>
  <c r="N70"/>
  <c r="N165"/>
  <c r="N50"/>
  <c r="N58"/>
  <c r="N146"/>
  <c r="N126"/>
  <c r="N57"/>
  <c r="N73"/>
  <c r="N154"/>
  <c r="N134"/>
  <c r="N42"/>
  <c r="N141"/>
  <c r="N99"/>
  <c r="N61"/>
  <c r="N150"/>
  <c r="N93"/>
  <c r="N54"/>
  <c r="N164"/>
  <c r="N74"/>
  <c r="N85"/>
  <c r="U29"/>
  <c r="U129"/>
  <c r="U161"/>
  <c r="U135"/>
  <c r="U34"/>
  <c r="U94"/>
  <c r="U30"/>
  <c r="U101"/>
  <c r="U70"/>
  <c r="U42"/>
  <c r="AA126"/>
  <c r="AA94"/>
  <c r="AA165"/>
  <c r="AA73"/>
  <c r="AA121"/>
  <c r="AA97"/>
  <c r="AA150"/>
  <c r="AA29"/>
  <c r="AA117"/>
  <c r="AA53"/>
  <c r="AA81"/>
  <c r="AI58"/>
  <c r="AI81"/>
  <c r="AI121"/>
  <c r="AI45"/>
  <c r="AI80"/>
  <c r="AI50"/>
  <c r="AI94"/>
  <c r="AI90"/>
  <c r="AI138"/>
  <c r="AI130"/>
  <c r="AI147"/>
  <c r="AI62"/>
  <c r="AI98"/>
  <c r="AI133"/>
  <c r="J214"/>
  <c r="J215"/>
  <c r="J218"/>
  <c r="J217"/>
  <c r="N215"/>
  <c r="P54"/>
  <c r="P116"/>
  <c r="P113"/>
  <c r="P160"/>
  <c r="P34"/>
  <c r="P146"/>
  <c r="P130"/>
  <c r="P70"/>
  <c r="P50"/>
  <c r="P53"/>
  <c r="P33"/>
  <c r="P129"/>
  <c r="P51"/>
  <c r="P90"/>
  <c r="Z53"/>
  <c r="Z70"/>
  <c r="Z134"/>
  <c r="Z113"/>
  <c r="Z77"/>
  <c r="Z125"/>
  <c r="Z54"/>
  <c r="Z115"/>
  <c r="M121"/>
  <c r="AB121"/>
  <c r="Y147"/>
  <c r="M147"/>
  <c r="L161"/>
  <c r="M161"/>
  <c r="T161"/>
  <c r="P215"/>
  <c r="T215"/>
  <c r="K54"/>
  <c r="K38"/>
  <c r="K70"/>
  <c r="K62"/>
  <c r="K33"/>
  <c r="K52"/>
  <c r="K93"/>
  <c r="K133"/>
  <c r="V146"/>
  <c r="V74"/>
  <c r="V161"/>
  <c r="AD162"/>
  <c r="AD147"/>
  <c r="AD161"/>
  <c r="AD95"/>
  <c r="AD38"/>
  <c r="AD112"/>
  <c r="AD34"/>
  <c r="AD120"/>
  <c r="AD93"/>
  <c r="AD61"/>
  <c r="AD125"/>
  <c r="AD146"/>
  <c r="AD62"/>
  <c r="O218"/>
  <c r="O214"/>
  <c r="S217"/>
  <c r="I113"/>
  <c r="I50"/>
  <c r="L65"/>
  <c r="M65"/>
  <c r="Q93"/>
  <c r="T93"/>
  <c r="W93"/>
  <c r="Y28"/>
  <c r="Y111"/>
  <c r="W28" i="6"/>
  <c r="AB35"/>
  <c r="S83"/>
  <c r="S79"/>
  <c r="S72"/>
  <c r="S36"/>
  <c r="S28"/>
  <c r="Y96"/>
  <c r="Y88"/>
  <c r="Y87"/>
  <c r="Y71"/>
  <c r="Y55"/>
  <c r="M159"/>
  <c r="N101" i="13"/>
  <c r="N104"/>
  <c r="S182"/>
  <c r="S132"/>
  <c r="S32"/>
  <c r="S29"/>
  <c r="W196"/>
  <c r="M25" i="22"/>
  <c r="O25"/>
  <c r="AB42" i="13"/>
  <c r="W162" i="5"/>
  <c r="W128"/>
  <c r="X85" i="6"/>
  <c r="AE86"/>
  <c r="AE80"/>
  <c r="AE70"/>
  <c r="AE53"/>
  <c r="I109" i="13"/>
  <c r="I62"/>
  <c r="N19" i="22"/>
  <c r="Z28" i="5"/>
  <c r="AC166"/>
  <c r="S70" i="18"/>
  <c r="S72"/>
  <c r="S73"/>
  <c r="S69"/>
  <c r="I23" i="22"/>
  <c r="I24"/>
  <c r="I25"/>
  <c r="K22"/>
  <c r="F22"/>
  <c r="J22"/>
  <c r="P22"/>
  <c r="S75" i="18"/>
  <c r="AA128" i="5"/>
  <c r="S128"/>
  <c r="R40" i="6"/>
  <c r="S40"/>
  <c r="I48" i="13"/>
  <c r="L48"/>
  <c r="T48"/>
  <c r="AC48"/>
  <c r="Y48"/>
  <c r="AF48"/>
  <c r="G48"/>
  <c r="K48"/>
  <c r="AD48"/>
  <c r="S48"/>
  <c r="H64"/>
  <c r="AB64"/>
  <c r="Q64"/>
  <c r="I64"/>
  <c r="N64"/>
  <c r="S64"/>
  <c r="L64"/>
  <c r="AC64"/>
  <c r="AF64"/>
  <c r="K64"/>
  <c r="R64"/>
  <c r="M64"/>
  <c r="AC70"/>
  <c r="R70"/>
  <c r="T70"/>
  <c r="Z70"/>
  <c r="K70"/>
  <c r="U70"/>
  <c r="Y70"/>
  <c r="N70"/>
  <c r="Q70"/>
  <c r="AG70"/>
  <c r="AI74"/>
  <c r="J74"/>
  <c r="W74"/>
  <c r="V78"/>
  <c r="O78"/>
  <c r="W78"/>
  <c r="X78"/>
  <c r="L83"/>
  <c r="I83"/>
  <c r="AF83"/>
  <c r="Y83"/>
  <c r="T83"/>
  <c r="Z83"/>
  <c r="H83"/>
  <c r="N83"/>
  <c r="R83"/>
  <c r="AD83"/>
  <c r="T118"/>
  <c r="AG118"/>
  <c r="L118"/>
  <c r="I118"/>
  <c r="K118"/>
  <c r="Y118"/>
  <c r="S118"/>
  <c r="R118"/>
  <c r="P118"/>
  <c r="G118"/>
  <c r="I136"/>
  <c r="Y136"/>
  <c r="M136"/>
  <c r="AD136"/>
  <c r="K136"/>
  <c r="U136"/>
  <c r="AC136"/>
  <c r="AF136"/>
  <c r="Q136"/>
  <c r="AC139"/>
  <c r="Y139"/>
  <c r="I139"/>
  <c r="R139"/>
  <c r="L139"/>
  <c r="Q139"/>
  <c r="Z139"/>
  <c r="AB139"/>
  <c r="H139"/>
  <c r="R142"/>
  <c r="AC142"/>
  <c r="T142"/>
  <c r="AD142"/>
  <c r="H142"/>
  <c r="L148"/>
  <c r="N148"/>
  <c r="R148"/>
  <c r="M148"/>
  <c r="U148"/>
  <c r="AD148"/>
  <c r="I148"/>
  <c r="AC148"/>
  <c r="L169"/>
  <c r="I169"/>
  <c r="AD169"/>
  <c r="R169"/>
  <c r="AG169"/>
  <c r="AC169"/>
  <c r="S169"/>
  <c r="Z169"/>
  <c r="N169"/>
  <c r="T169"/>
  <c r="L173"/>
  <c r="AC173"/>
  <c r="AG173"/>
  <c r="Z173"/>
  <c r="I173"/>
  <c r="H173"/>
  <c r="AA95"/>
  <c r="AA75"/>
  <c r="AA151"/>
  <c r="AA94"/>
  <c r="AA144"/>
  <c r="AA110"/>
  <c r="AA184"/>
  <c r="AH169"/>
  <c r="AH68"/>
  <c r="AH121"/>
  <c r="AH143"/>
  <c r="AH82"/>
  <c r="AH178"/>
  <c r="AH47"/>
  <c r="AH147"/>
  <c r="AH193"/>
  <c r="AH70"/>
  <c r="AH133"/>
  <c r="AH105"/>
  <c r="AH63"/>
  <c r="AH161"/>
  <c r="AH107"/>
  <c r="AH141"/>
  <c r="AH48"/>
  <c r="AH168"/>
  <c r="AH124"/>
  <c r="AH30"/>
  <c r="AH174"/>
  <c r="AH34"/>
  <c r="AH38"/>
  <c r="AH159"/>
  <c r="AH98"/>
  <c r="AH64"/>
  <c r="AH149"/>
  <c r="AH72"/>
  <c r="AH180"/>
  <c r="AH158"/>
  <c r="AH138"/>
  <c r="AH33"/>
  <c r="AH191"/>
  <c r="AH115"/>
  <c r="AH173"/>
  <c r="AH156"/>
  <c r="AH157"/>
  <c r="AH86"/>
  <c r="AH134"/>
  <c r="AH62"/>
  <c r="AH177"/>
  <c r="AH104"/>
  <c r="AH66"/>
  <c r="AH49"/>
  <c r="AH109"/>
  <c r="AH164"/>
  <c r="AH165"/>
  <c r="AH189"/>
  <c r="AH150"/>
  <c r="AH46"/>
  <c r="AH44"/>
  <c r="AH92"/>
  <c r="AH88"/>
  <c r="AH65"/>
  <c r="AH99"/>
  <c r="AH36"/>
  <c r="AH116"/>
  <c r="AH103"/>
  <c r="AH89"/>
  <c r="O81" i="18"/>
  <c r="O74"/>
  <c r="O79"/>
  <c r="O69"/>
  <c r="O78"/>
  <c r="S23" i="22"/>
  <c r="S24"/>
  <c r="S25"/>
  <c r="F36" i="36"/>
  <c r="L41" i="18"/>
  <c r="L39"/>
  <c r="S79"/>
  <c r="H22" i="22"/>
  <c r="AC115" i="13"/>
  <c r="L115"/>
  <c r="I133"/>
  <c r="AC133"/>
  <c r="S156"/>
  <c r="S147"/>
  <c r="S161"/>
  <c r="S69"/>
  <c r="S109"/>
  <c r="S179"/>
  <c r="S167"/>
  <c r="S83"/>
  <c r="S72"/>
  <c r="S164"/>
  <c r="S37"/>
  <c r="S71"/>
  <c r="S43"/>
  <c r="W77"/>
  <c r="W183"/>
  <c r="W126"/>
  <c r="W128"/>
  <c r="W129"/>
  <c r="U74" i="18"/>
  <c r="F39"/>
  <c r="AB118" i="13"/>
  <c r="AB36"/>
  <c r="AB29"/>
  <c r="AB100"/>
  <c r="AB179"/>
  <c r="AB63"/>
  <c r="AB157"/>
  <c r="V151"/>
  <c r="Y86"/>
  <c r="V32" i="5"/>
  <c r="N67" i="6"/>
  <c r="O67"/>
  <c r="K54"/>
  <c r="S106"/>
  <c r="Y57"/>
  <c r="I156" i="13"/>
  <c r="H156"/>
  <c r="Y156"/>
  <c r="G23" i="22"/>
  <c r="G25"/>
  <c r="H32" i="36"/>
  <c r="O32"/>
  <c r="AE60" i="5"/>
  <c r="AD60"/>
  <c r="AI57"/>
  <c r="L178" i="13"/>
  <c r="Y178"/>
  <c r="L25" i="22"/>
  <c r="L23"/>
  <c r="L24"/>
  <c r="R22"/>
  <c r="AJ121" i="5"/>
  <c r="K46" i="6"/>
  <c r="Y58"/>
  <c r="AC66"/>
  <c r="S68"/>
  <c r="S47"/>
  <c r="S49"/>
  <c r="P19" i="22"/>
  <c r="P21"/>
  <c r="L35" i="18"/>
  <c r="AF177" i="13"/>
  <c r="AF43"/>
  <c r="AF67"/>
  <c r="AF188"/>
  <c r="AF157"/>
  <c r="AF113"/>
  <c r="AF87"/>
  <c r="AF66"/>
  <c r="AF105"/>
  <c r="AF166"/>
  <c r="AF165"/>
  <c r="AF70"/>
  <c r="AF134"/>
  <c r="AF164"/>
  <c r="AF63"/>
  <c r="AF86"/>
  <c r="AF103"/>
  <c r="AF41"/>
  <c r="AF34"/>
  <c r="AF167"/>
  <c r="AF69"/>
  <c r="AF46"/>
  <c r="AF98"/>
  <c r="AF47"/>
  <c r="AF102"/>
  <c r="AF161"/>
  <c r="AF120"/>
  <c r="AF100"/>
  <c r="AF44"/>
  <c r="AF31"/>
  <c r="F30" i="36"/>
  <c r="H170" i="13"/>
  <c r="L170"/>
  <c r="AH170"/>
  <c r="AG170"/>
  <c r="M170"/>
  <c r="AC170"/>
  <c r="N174"/>
  <c r="AD174"/>
  <c r="M174"/>
  <c r="R174"/>
  <c r="H174"/>
  <c r="T174"/>
  <c r="AC179"/>
  <c r="R179"/>
  <c r="U179"/>
  <c r="O195"/>
  <c r="J195"/>
  <c r="AE195"/>
  <c r="AI195"/>
  <c r="G65"/>
  <c r="G32"/>
  <c r="G180"/>
  <c r="G82"/>
  <c r="G46"/>
  <c r="G81"/>
  <c r="G137"/>
  <c r="G105"/>
  <c r="G70"/>
  <c r="G101"/>
  <c r="G88"/>
  <c r="G166"/>
  <c r="G44"/>
  <c r="G134"/>
  <c r="G67"/>
  <c r="G159"/>
  <c r="G138"/>
  <c r="G104"/>
  <c r="G164"/>
  <c r="G62"/>
  <c r="G63"/>
  <c r="G66"/>
  <c r="G163"/>
  <c r="G35"/>
  <c r="G83"/>
  <c r="G98"/>
  <c r="G45"/>
  <c r="G69"/>
  <c r="K81"/>
  <c r="K47"/>
  <c r="K161"/>
  <c r="K178"/>
  <c r="K87"/>
  <c r="K98"/>
  <c r="K159"/>
  <c r="K63"/>
  <c r="K82"/>
  <c r="K104"/>
  <c r="K157"/>
  <c r="K35"/>
  <c r="K119"/>
  <c r="K31"/>
  <c r="K191"/>
  <c r="K115"/>
  <c r="K30"/>
  <c r="K86"/>
  <c r="K156"/>
  <c r="K102"/>
  <c r="K43"/>
  <c r="K120"/>
  <c r="K66"/>
  <c r="K166"/>
  <c r="K83"/>
  <c r="K88"/>
  <c r="Q179"/>
  <c r="Q31"/>
  <c r="Q33"/>
  <c r="Q138"/>
  <c r="Q84"/>
  <c r="Q86"/>
  <c r="Q114"/>
  <c r="Q30"/>
  <c r="Q47"/>
  <c r="Q69"/>
  <c r="Q48"/>
  <c r="Q137"/>
  <c r="Q63"/>
  <c r="Q35"/>
  <c r="Q105"/>
  <c r="Q65"/>
  <c r="Q160"/>
  <c r="Q118"/>
  <c r="Q88"/>
  <c r="Q156"/>
  <c r="Q119"/>
  <c r="Q68"/>
  <c r="Q99"/>
  <c r="Q34"/>
  <c r="Q102"/>
  <c r="Q190"/>
  <c r="Q120"/>
  <c r="Q43"/>
  <c r="G71" i="18"/>
  <c r="H71"/>
  <c r="N78"/>
  <c r="X78"/>
  <c r="V81"/>
  <c r="F19" i="22"/>
  <c r="F20"/>
  <c r="M24"/>
  <c r="M23"/>
  <c r="L93" i="5"/>
  <c r="AD46" i="6"/>
  <c r="AD37"/>
  <c r="AC29" i="13"/>
  <c r="I29"/>
  <c r="S33"/>
  <c r="I33"/>
  <c r="AB33"/>
  <c r="N46"/>
  <c r="AC46"/>
  <c r="Y46"/>
  <c r="AB98"/>
  <c r="I98"/>
  <c r="H98"/>
  <c r="S115"/>
  <c r="Y115"/>
  <c r="M115"/>
  <c r="L140"/>
  <c r="L119"/>
  <c r="L165"/>
  <c r="L101"/>
  <c r="L81"/>
  <c r="L171"/>
  <c r="L98"/>
  <c r="L105"/>
  <c r="L141"/>
  <c r="L109"/>
  <c r="L29"/>
  <c r="L66"/>
  <c r="L137"/>
  <c r="L84"/>
  <c r="L67"/>
  <c r="L47"/>
  <c r="L63"/>
  <c r="L161"/>
  <c r="L99"/>
  <c r="L172"/>
  <c r="L35"/>
  <c r="L34"/>
  <c r="L102"/>
  <c r="L159"/>
  <c r="L107"/>
  <c r="L150"/>
  <c r="L163"/>
  <c r="AJ138" i="5"/>
  <c r="Y79" i="6"/>
  <c r="AE79"/>
  <c r="AC84" i="13"/>
  <c r="Y84"/>
  <c r="AB167"/>
  <c r="I167"/>
  <c r="R38"/>
  <c r="R41"/>
  <c r="R72"/>
  <c r="R67"/>
  <c r="R37"/>
  <c r="R73"/>
  <c r="R193"/>
  <c r="R157"/>
  <c r="R137"/>
  <c r="R141"/>
  <c r="R122"/>
  <c r="R101"/>
  <c r="R30"/>
  <c r="R106"/>
  <c r="R134"/>
  <c r="R84"/>
  <c r="R44"/>
  <c r="V195"/>
  <c r="V94"/>
  <c r="V95"/>
  <c r="V184"/>
  <c r="V185"/>
  <c r="AH181"/>
  <c r="AH172"/>
  <c r="AH163"/>
  <c r="F74" i="18"/>
  <c r="F73"/>
  <c r="I74"/>
  <c r="I70"/>
  <c r="I76"/>
  <c r="M72"/>
  <c r="M75"/>
  <c r="P69"/>
  <c r="P76"/>
  <c r="U79"/>
  <c r="AI39" i="5"/>
  <c r="AI152"/>
  <c r="Z89" i="6"/>
  <c r="AC165" i="13"/>
  <c r="N165"/>
  <c r="J77" i="18"/>
  <c r="K69"/>
  <c r="R70"/>
  <c r="K20" i="22"/>
  <c r="K21"/>
  <c r="Y188" i="13"/>
  <c r="Y157"/>
  <c r="Y35"/>
  <c r="Y161"/>
  <c r="Y33"/>
  <c r="Y165"/>
  <c r="Y36"/>
  <c r="AF48" i="5"/>
  <c r="H30" i="36"/>
  <c r="L30"/>
  <c r="J71" i="5"/>
  <c r="H74"/>
  <c r="H111"/>
  <c r="M127"/>
  <c r="AH76"/>
  <c r="AC94" i="6"/>
  <c r="K72"/>
  <c r="K79"/>
  <c r="K36"/>
  <c r="S95"/>
  <c r="S100"/>
  <c r="S85"/>
  <c r="Y105"/>
  <c r="Y101"/>
  <c r="K157"/>
  <c r="K159"/>
  <c r="AC168" i="13"/>
  <c r="N168"/>
  <c r="I137"/>
  <c r="I123"/>
  <c r="I193"/>
  <c r="I43"/>
  <c r="I105"/>
  <c r="I164"/>
  <c r="I72"/>
  <c r="I182"/>
  <c r="I157"/>
  <c r="I115"/>
  <c r="I89"/>
  <c r="I82"/>
  <c r="I165"/>
  <c r="O77"/>
  <c r="O95"/>
  <c r="H73" i="18"/>
  <c r="V73"/>
  <c r="N76"/>
  <c r="N20" i="22"/>
  <c r="N21"/>
  <c r="J54" i="11"/>
  <c r="J59"/>
  <c r="J42" i="18"/>
  <c r="X77"/>
  <c r="R80"/>
  <c r="K77"/>
  <c r="U71"/>
  <c r="K81"/>
  <c r="G78"/>
  <c r="V78"/>
  <c r="K71"/>
  <c r="Q71"/>
  <c r="H35"/>
  <c r="J39"/>
  <c r="L40"/>
  <c r="T74"/>
  <c r="R73"/>
  <c r="H39"/>
  <c r="T76"/>
  <c r="I71"/>
  <c r="K73"/>
  <c r="H41"/>
  <c r="J71"/>
  <c r="L34"/>
  <c r="N42"/>
  <c r="R69"/>
  <c r="K74"/>
  <c r="U69"/>
  <c r="P72"/>
  <c r="P71"/>
  <c r="I69"/>
  <c r="F75"/>
  <c r="F40"/>
  <c r="H81"/>
  <c r="H78"/>
  <c r="J78"/>
  <c r="R71"/>
  <c r="L71"/>
  <c r="F35"/>
  <c r="O77"/>
  <c r="O72"/>
  <c r="O71"/>
  <c r="S77"/>
  <c r="P40"/>
  <c r="T73"/>
  <c r="T71"/>
  <c r="T75"/>
  <c r="M69"/>
  <c r="H75"/>
  <c r="F72"/>
  <c r="K72"/>
  <c r="V72"/>
  <c r="P35"/>
  <c r="R75"/>
  <c r="N72"/>
  <c r="L74"/>
  <c r="W70"/>
  <c r="R77"/>
  <c r="G72"/>
  <c r="W74"/>
  <c r="T70"/>
  <c r="T72"/>
  <c r="J40"/>
  <c r="H80"/>
  <c r="P39"/>
  <c r="L76"/>
  <c r="R78"/>
  <c r="K79"/>
  <c r="U70"/>
  <c r="P70"/>
  <c r="M76"/>
  <c r="I73"/>
  <c r="I75"/>
  <c r="F33"/>
  <c r="U78"/>
  <c r="K78"/>
  <c r="V71"/>
  <c r="N71"/>
  <c r="W71"/>
  <c r="N35"/>
  <c r="R74"/>
  <c r="L33"/>
  <c r="O75"/>
  <c r="O76"/>
  <c r="S74"/>
  <c r="P34"/>
  <c r="H76"/>
  <c r="K76"/>
  <c r="V75"/>
  <c r="U75"/>
  <c r="N34"/>
  <c r="L75"/>
  <c r="J69"/>
  <c r="L73"/>
  <c r="H40"/>
  <c r="P33"/>
  <c r="S31" i="36"/>
  <c r="H36"/>
  <c r="J30"/>
  <c r="O30"/>
  <c r="O31"/>
  <c r="O35"/>
  <c r="H31"/>
  <c r="U31"/>
  <c r="L31"/>
  <c r="Q35"/>
  <c r="U32"/>
  <c r="Q30"/>
  <c r="J31"/>
  <c r="U35"/>
  <c r="L35"/>
  <c r="J32"/>
  <c r="H35"/>
  <c r="F35"/>
  <c r="S36"/>
  <c r="Q36"/>
  <c r="J36"/>
  <c r="S32"/>
  <c r="S35"/>
  <c r="L36"/>
  <c r="O36"/>
  <c r="F31"/>
  <c r="Q31"/>
  <c r="I160" i="11"/>
  <c r="Q151"/>
  <c r="Q169"/>
  <c r="H160"/>
  <c r="J60"/>
  <c r="O58"/>
  <c r="I123"/>
  <c r="L151"/>
  <c r="L166"/>
  <c r="P54"/>
  <c r="P64"/>
  <c r="M54"/>
  <c r="M62"/>
  <c r="G36"/>
  <c r="K123"/>
  <c r="K126"/>
  <c r="N151"/>
  <c r="N167"/>
  <c r="I54"/>
  <c r="I60"/>
  <c r="J58"/>
  <c r="I162"/>
  <c r="O59"/>
  <c r="H54"/>
  <c r="H63"/>
  <c r="G123"/>
  <c r="G126"/>
  <c r="O123"/>
  <c r="O132"/>
  <c r="P123"/>
  <c r="P133"/>
  <c r="L123"/>
  <c r="L125"/>
  <c r="G54"/>
  <c r="G62"/>
  <c r="M151"/>
  <c r="M167"/>
  <c r="Q132"/>
  <c r="Q133"/>
  <c r="M60"/>
  <c r="M58"/>
  <c r="R66"/>
  <c r="R65"/>
  <c r="H58"/>
  <c r="H60"/>
  <c r="G129"/>
  <c r="G130"/>
  <c r="L129"/>
  <c r="M61"/>
  <c r="J131"/>
  <c r="N54"/>
  <c r="N62"/>
  <c r="H161"/>
  <c r="H128"/>
  <c r="O62"/>
  <c r="G35"/>
  <c r="P63"/>
  <c r="K54"/>
  <c r="K64"/>
  <c r="M131"/>
  <c r="N123"/>
  <c r="G34"/>
  <c r="J163"/>
  <c r="J164"/>
  <c r="I59"/>
  <c r="I61"/>
  <c r="I62"/>
  <c r="G158"/>
  <c r="G156"/>
  <c r="G154"/>
  <c r="G153"/>
  <c r="G157"/>
  <c r="G159"/>
  <c r="G155"/>
  <c r="L65"/>
  <c r="L66"/>
  <c r="K130"/>
  <c r="K125"/>
  <c r="R170"/>
  <c r="R169"/>
  <c r="Q65"/>
  <c r="Q66"/>
  <c r="K165"/>
  <c r="K164"/>
  <c r="G60"/>
  <c r="G58"/>
  <c r="M166"/>
  <c r="N131"/>
  <c r="H62"/>
  <c r="L130"/>
  <c r="G127"/>
  <c r="O60"/>
  <c r="J63"/>
  <c r="H130"/>
  <c r="J62"/>
  <c r="I161"/>
  <c r="H125"/>
  <c r="H126"/>
  <c r="J61"/>
  <c r="L126"/>
  <c r="H127"/>
  <c r="O61"/>
  <c r="P65"/>
  <c r="G61"/>
  <c r="I131"/>
  <c r="O63"/>
  <c r="L127"/>
  <c r="K129"/>
  <c r="N61"/>
  <c r="I58"/>
  <c r="O131"/>
  <c r="H59"/>
  <c r="M63"/>
  <c r="L128"/>
  <c r="H61"/>
  <c r="K128"/>
  <c r="I63"/>
  <c r="M59"/>
  <c r="G59"/>
  <c r="K127"/>
  <c r="G63"/>
  <c r="G125"/>
  <c r="G128"/>
  <c r="K65"/>
  <c r="P132"/>
  <c r="N168"/>
  <c r="N60"/>
  <c r="N58"/>
  <c r="K63"/>
  <c r="N63"/>
  <c r="N59"/>
</calcChain>
</file>

<file path=xl/sharedStrings.xml><?xml version="1.0" encoding="utf-8"?>
<sst xmlns="http://schemas.openxmlformats.org/spreadsheetml/2006/main" count="5482" uniqueCount="3248">
  <si>
    <t>04080, Киев, ул. Юрковская 36/10, оф. 9</t>
  </si>
  <si>
    <t>тел/факс (многоканальный): (044) 531-37-01</t>
  </si>
  <si>
    <t>master@belimo.kiev.ua</t>
  </si>
  <si>
    <t>www.belimo.com.ua</t>
  </si>
  <si>
    <t>(цены приведены в ЕВРО с НДС)</t>
  </si>
  <si>
    <t>CM230-L</t>
  </si>
  <si>
    <t>LM230A-TP</t>
  </si>
  <si>
    <t>LM230A-S-TP</t>
  </si>
  <si>
    <t>LM24A-TP</t>
  </si>
  <si>
    <t>LM24A-S-TP</t>
  </si>
  <si>
    <t>LMC230A</t>
  </si>
  <si>
    <t>LMC24A</t>
  </si>
  <si>
    <t>NM230A-TP</t>
  </si>
  <si>
    <t>NM230A-S-TP</t>
  </si>
  <si>
    <t>NM24A-TP</t>
  </si>
  <si>
    <t>NM24A-S-TP</t>
  </si>
  <si>
    <t>NM24A-SR-TP</t>
  </si>
  <si>
    <t>NM24AP5</t>
  </si>
  <si>
    <t>NM24A-MF</t>
  </si>
  <si>
    <t>SM230A-TP</t>
  </si>
  <si>
    <t>SM230A-S-TP</t>
  </si>
  <si>
    <t>SM24A-TP</t>
  </si>
  <si>
    <t>SM24A-S-TP</t>
  </si>
  <si>
    <t>SM24A-SR-TP</t>
  </si>
  <si>
    <t>SM24AP5</t>
  </si>
  <si>
    <t>SM24A-MF</t>
  </si>
  <si>
    <t>SM24ALON</t>
  </si>
  <si>
    <t>GM24A-MF</t>
  </si>
  <si>
    <t>LMQ24A</t>
  </si>
  <si>
    <t>LMQ24A-SR</t>
  </si>
  <si>
    <t>LMQ24A-MF</t>
  </si>
  <si>
    <t>NMQ24A</t>
  </si>
  <si>
    <t>NMQ24A-SR</t>
  </si>
  <si>
    <t>NMQ24A-MF</t>
  </si>
  <si>
    <t>SMQ24A</t>
  </si>
  <si>
    <t>SMQ24A-SR</t>
  </si>
  <si>
    <t>SMQ24A-MF</t>
  </si>
  <si>
    <t>TF230</t>
  </si>
  <si>
    <t>TF230-S</t>
  </si>
  <si>
    <t>TF24</t>
  </si>
  <si>
    <t>TF24-S</t>
  </si>
  <si>
    <t>TF24-SR</t>
  </si>
  <si>
    <t>TF24-MFT</t>
  </si>
  <si>
    <t>LF230</t>
  </si>
  <si>
    <t>LF230-S</t>
  </si>
  <si>
    <t>LF24</t>
  </si>
  <si>
    <t>LF24-S</t>
  </si>
  <si>
    <t>LF24-SR</t>
  </si>
  <si>
    <t>LF24-MFT</t>
  </si>
  <si>
    <t>LF24-MFT2</t>
  </si>
  <si>
    <t>NF230A</t>
  </si>
  <si>
    <t>NF230A-S2</t>
  </si>
  <si>
    <t>NF24A</t>
  </si>
  <si>
    <t>NF24A-S2</t>
  </si>
  <si>
    <t>NF24A-SR</t>
  </si>
  <si>
    <t>NF24A-SR-S2</t>
  </si>
  <si>
    <t>NF24A-MF</t>
  </si>
  <si>
    <t>NF24A-MP</t>
  </si>
  <si>
    <t>SF230A</t>
  </si>
  <si>
    <t>SF230A-S2</t>
  </si>
  <si>
    <t>SF24A</t>
  </si>
  <si>
    <t>SF24A-S2</t>
  </si>
  <si>
    <t>SF24A-SR</t>
  </si>
  <si>
    <t>SF24A-SR-S2</t>
  </si>
  <si>
    <t>SF24A-MF</t>
  </si>
  <si>
    <t>SF24A-MP</t>
  </si>
  <si>
    <t>EF230A</t>
  </si>
  <si>
    <t>EF230A-S2</t>
  </si>
  <si>
    <t>EF24A</t>
  </si>
  <si>
    <t>EF24A-S2</t>
  </si>
  <si>
    <t>EF24A-SR</t>
  </si>
  <si>
    <t>EF24A-SR-S2</t>
  </si>
  <si>
    <t>EF24A-MF</t>
  </si>
  <si>
    <t>GK24A-SR</t>
  </si>
  <si>
    <t>GK24A-MF</t>
  </si>
  <si>
    <t>GK24A-MP</t>
  </si>
  <si>
    <t>LH24A100</t>
  </si>
  <si>
    <t>LH24A-SR100</t>
  </si>
  <si>
    <t>LH230A100</t>
  </si>
  <si>
    <t>SH24A100</t>
  </si>
  <si>
    <t>SH24A-SR100</t>
  </si>
  <si>
    <t>SH230A100</t>
  </si>
  <si>
    <t>LU24A</t>
  </si>
  <si>
    <t>LU24A-SR</t>
  </si>
  <si>
    <t>LU230A</t>
  </si>
  <si>
    <t>P140A</t>
  </si>
  <si>
    <t>P200A</t>
  </si>
  <si>
    <t>P500A</t>
  </si>
  <si>
    <t>P1000A</t>
  </si>
  <si>
    <t>P2800A</t>
  </si>
  <si>
    <t>P5000A</t>
  </si>
  <si>
    <t>P10000A</t>
  </si>
  <si>
    <t>SGA24</t>
  </si>
  <si>
    <t>SGE24</t>
  </si>
  <si>
    <t>SGF24</t>
  </si>
  <si>
    <t>Температурные регуляторы</t>
  </si>
  <si>
    <t>CR24-B1</t>
  </si>
  <si>
    <t>Комнатный темп. контр-р со встроен. датчиком (1 аналог. выход 0-10 В, тепло или холод)</t>
  </si>
  <si>
    <t>CR24-B2</t>
  </si>
  <si>
    <t>Комнатный темп. контр-р с встр. датчиком (2 выхода - 3-точечный (нагрев) и 0…10 В)</t>
  </si>
  <si>
    <t>CR24-B3</t>
  </si>
  <si>
    <t>Комнатный темп. контр-р с встр. дат. (3 выхода - 2 аналоговых и 1 трехточечный)</t>
  </si>
  <si>
    <t>TFK</t>
  </si>
  <si>
    <t>KG8</t>
  </si>
  <si>
    <t>KH8</t>
  </si>
  <si>
    <t>ZDB-AF</t>
  </si>
  <si>
    <t>ZDB-LF</t>
  </si>
  <si>
    <t>UK24LON</t>
  </si>
  <si>
    <t>UK24EIB</t>
  </si>
  <si>
    <t>UK24MOD</t>
  </si>
  <si>
    <t>ВЕРНУТЬСЯ К СОДЕРЖАНИЮ</t>
  </si>
  <si>
    <t>NM230P</t>
  </si>
  <si>
    <t>NM230P-S</t>
  </si>
  <si>
    <t>NM230PSR</t>
  </si>
  <si>
    <t>NM24P</t>
  </si>
  <si>
    <t>NM24P-MF</t>
  </si>
  <si>
    <t>NM24P-P5</t>
  </si>
  <si>
    <t>NM24P-S</t>
  </si>
  <si>
    <t>NM24P-SR</t>
  </si>
  <si>
    <t>SM230P</t>
  </si>
  <si>
    <t>SM230P-S</t>
  </si>
  <si>
    <t>SM230PSR</t>
  </si>
  <si>
    <t>SM24P</t>
  </si>
  <si>
    <t>SM24P-MF</t>
  </si>
  <si>
    <t>SM24P-P5</t>
  </si>
  <si>
    <t>SM24P-S</t>
  </si>
  <si>
    <t>SM24P-SR</t>
  </si>
  <si>
    <t>BLF230</t>
  </si>
  <si>
    <t>BLF230.1</t>
  </si>
  <si>
    <t>BLF230-T</t>
  </si>
  <si>
    <t>BLF230-T.1</t>
  </si>
  <si>
    <t>BLF24</t>
  </si>
  <si>
    <t>BLF24.1</t>
  </si>
  <si>
    <t>BLF24-T</t>
  </si>
  <si>
    <t>BLF24-T.1</t>
  </si>
  <si>
    <t>BF230</t>
  </si>
  <si>
    <t>BF230.1</t>
  </si>
  <si>
    <t>BF230-T</t>
  </si>
  <si>
    <t>BF230-T.1</t>
  </si>
  <si>
    <t>BF24</t>
  </si>
  <si>
    <t>BF24.1</t>
  </si>
  <si>
    <t xml:space="preserve">BF24-T </t>
  </si>
  <si>
    <t>BLE24</t>
  </si>
  <si>
    <t>BLE24.1</t>
  </si>
  <si>
    <t>BLE230</t>
  </si>
  <si>
    <t>BLE230.2</t>
  </si>
  <si>
    <t>BE24</t>
  </si>
  <si>
    <t>BE24.1</t>
  </si>
  <si>
    <t>BE24-12</t>
  </si>
  <si>
    <t>BE230</t>
  </si>
  <si>
    <t>BE230.1</t>
  </si>
  <si>
    <t>BE230-12</t>
  </si>
  <si>
    <t>BAE72</t>
  </si>
  <si>
    <t>BAE72-S</t>
  </si>
  <si>
    <t>BKN230-24</t>
  </si>
  <si>
    <t>BKN230-24LON</t>
  </si>
  <si>
    <t>BKN230-24MP</t>
  </si>
  <si>
    <t>DN (мм)</t>
  </si>
  <si>
    <t>Тип клапана (старый код)</t>
  </si>
  <si>
    <t>kvs (м3/ч)</t>
  </si>
  <si>
    <t>Цена клапан</t>
  </si>
  <si>
    <t>Приводы</t>
  </si>
  <si>
    <t>230 В</t>
  </si>
  <si>
    <t>TR24-3</t>
  </si>
  <si>
    <t>LR24A</t>
  </si>
  <si>
    <t>LR24A-S</t>
  </si>
  <si>
    <t>NR24A</t>
  </si>
  <si>
    <t>NR24A-S</t>
  </si>
  <si>
    <t>SR24A</t>
  </si>
  <si>
    <t>SR24A-S</t>
  </si>
  <si>
    <t>TR230-3</t>
  </si>
  <si>
    <t>LR230A</t>
  </si>
  <si>
    <t>LR230A-S</t>
  </si>
  <si>
    <t>NR230A</t>
  </si>
  <si>
    <t>NR230A-S</t>
  </si>
  <si>
    <t>SR230A</t>
  </si>
  <si>
    <t>SR230A-S</t>
  </si>
  <si>
    <t>TR24-SR</t>
  </si>
  <si>
    <t>LR24A-SR</t>
  </si>
  <si>
    <t>NR24A-SR</t>
  </si>
  <si>
    <t>SR24A-SR</t>
  </si>
  <si>
    <t>TRF24-SR / TRF24-SR-O</t>
  </si>
  <si>
    <t>NRF24A-SZ / NRF24A-SZ-O</t>
  </si>
  <si>
    <t>SRF24A-SZ / SRF24A-SZ-O</t>
  </si>
  <si>
    <t>Крутящий момент, Нм</t>
  </si>
  <si>
    <t>2</t>
  </si>
  <si>
    <t>5</t>
  </si>
  <si>
    <t>20</t>
  </si>
  <si>
    <t>10</t>
  </si>
  <si>
    <t>4</t>
  </si>
  <si>
    <t>Цена привод</t>
  </si>
  <si>
    <t>Пример расшифровки кода нового поколения шаровых клапанов:</t>
  </si>
  <si>
    <t>Пример 1. R2020-6P3-S2</t>
  </si>
  <si>
    <t>Пример 2. R7015RP63-B1</t>
  </si>
  <si>
    <t>R205K</t>
  </si>
  <si>
    <t>R2015-P25-S1</t>
  </si>
  <si>
    <t>R206K</t>
  </si>
  <si>
    <t>R2015-P4-S1</t>
  </si>
  <si>
    <t>R209</t>
  </si>
  <si>
    <t>R2015-P63-S1</t>
  </si>
  <si>
    <t>R210</t>
  </si>
  <si>
    <t>R2015-1-S1</t>
  </si>
  <si>
    <t>R211</t>
  </si>
  <si>
    <t>R2015-1P6-S1</t>
  </si>
  <si>
    <t>R212</t>
  </si>
  <si>
    <t>R2015-2P5-S1</t>
  </si>
  <si>
    <t>R213</t>
  </si>
  <si>
    <t>R2015-4-S1</t>
  </si>
  <si>
    <t>R214</t>
  </si>
  <si>
    <t>R2015-6P3-S1</t>
  </si>
  <si>
    <t>R217</t>
  </si>
  <si>
    <t>R2020-4-S2</t>
  </si>
  <si>
    <t>R218</t>
  </si>
  <si>
    <t>R2020-6P3-S2</t>
  </si>
  <si>
    <t>R219</t>
  </si>
  <si>
    <t>R2020-8P6-S2</t>
  </si>
  <si>
    <t>R222</t>
  </si>
  <si>
    <t>R2025-6P3-S2</t>
  </si>
  <si>
    <t>R223</t>
  </si>
  <si>
    <t>R2025-10-S2</t>
  </si>
  <si>
    <t>R224</t>
  </si>
  <si>
    <t>R2025-16-S2</t>
  </si>
  <si>
    <t>R229</t>
  </si>
  <si>
    <t>R2032-10-B2 (!)</t>
  </si>
  <si>
    <t>R231</t>
  </si>
  <si>
    <t>R2032-16-S3</t>
  </si>
  <si>
    <t>R238</t>
  </si>
  <si>
    <t>R2040-16-S3</t>
  </si>
  <si>
    <t>R239</t>
  </si>
  <si>
    <t>R2040-25-S3</t>
  </si>
  <si>
    <t>R248</t>
  </si>
  <si>
    <t>R2050-25-S4</t>
  </si>
  <si>
    <t>R249</t>
  </si>
  <si>
    <t>R2050-40-S4</t>
  </si>
  <si>
    <t>R209B</t>
  </si>
  <si>
    <t>R2015-P63-B1</t>
  </si>
  <si>
    <t>R210B</t>
  </si>
  <si>
    <t>R2015-1-B1</t>
  </si>
  <si>
    <t>R211B</t>
  </si>
  <si>
    <t>R2015-1P6-B1</t>
  </si>
  <si>
    <t>R212B</t>
  </si>
  <si>
    <t>R2015-2P5-B1</t>
  </si>
  <si>
    <t>R213B</t>
  </si>
  <si>
    <t>R2015-4-B1</t>
  </si>
  <si>
    <t>R214B</t>
  </si>
  <si>
    <t>R2015-6P3-B1</t>
  </si>
  <si>
    <t>R217B</t>
  </si>
  <si>
    <t>R2020-4-B1</t>
  </si>
  <si>
    <t>R218B</t>
  </si>
  <si>
    <t>R2020-6P3-B1</t>
  </si>
  <si>
    <t>R219B</t>
  </si>
  <si>
    <t>R2020-8P6-B1</t>
  </si>
  <si>
    <t>R222B</t>
  </si>
  <si>
    <t>R2025-6P3-B2</t>
  </si>
  <si>
    <t>R223B</t>
  </si>
  <si>
    <t>R2025-10-B2</t>
  </si>
  <si>
    <t>R224B</t>
  </si>
  <si>
    <t>R2025-16-B2</t>
  </si>
  <si>
    <t>R229B</t>
  </si>
  <si>
    <t>R2032-10-B2</t>
  </si>
  <si>
    <t>R231B</t>
  </si>
  <si>
    <t>R2032-16-B3</t>
  </si>
  <si>
    <t>R238B</t>
  </si>
  <si>
    <t>R2040-16-B3</t>
  </si>
  <si>
    <t>R239B</t>
  </si>
  <si>
    <t>R2040-25-B3</t>
  </si>
  <si>
    <t>R248B</t>
  </si>
  <si>
    <t>R2050-25-B3</t>
  </si>
  <si>
    <t>R249B</t>
  </si>
  <si>
    <t>R2050-40-B3</t>
  </si>
  <si>
    <t>R409</t>
  </si>
  <si>
    <t>R410</t>
  </si>
  <si>
    <t>R411</t>
  </si>
  <si>
    <t>R412</t>
  </si>
  <si>
    <t>R413</t>
  </si>
  <si>
    <t>R414</t>
  </si>
  <si>
    <t>R417</t>
  </si>
  <si>
    <t>R418</t>
  </si>
  <si>
    <t>R419</t>
  </si>
  <si>
    <t>R422</t>
  </si>
  <si>
    <t>R423</t>
  </si>
  <si>
    <t>R424</t>
  </si>
  <si>
    <t>R429</t>
  </si>
  <si>
    <t>R431</t>
  </si>
  <si>
    <t>R438</t>
  </si>
  <si>
    <t>R439</t>
  </si>
  <si>
    <t>R448</t>
  </si>
  <si>
    <t>R449</t>
  </si>
  <si>
    <t>R609R</t>
  </si>
  <si>
    <t>R6015RP63-B1</t>
  </si>
  <si>
    <t>R610R</t>
  </si>
  <si>
    <t>R6015R1-B1</t>
  </si>
  <si>
    <t>R611R</t>
  </si>
  <si>
    <t>R6015R1P6-B1</t>
  </si>
  <si>
    <t>R612R</t>
  </si>
  <si>
    <t>R6015R2P5-B1</t>
  </si>
  <si>
    <t>R613R</t>
  </si>
  <si>
    <t>R6015R4-B1</t>
  </si>
  <si>
    <t>R618R</t>
  </si>
  <si>
    <t>R6020R6P3-B1</t>
  </si>
  <si>
    <t>R623R</t>
  </si>
  <si>
    <t>R6025R10-B2</t>
  </si>
  <si>
    <t>R631R</t>
  </si>
  <si>
    <t>R6032R16-B3</t>
  </si>
  <si>
    <t>R639R</t>
  </si>
  <si>
    <t>R6040R25-B3</t>
  </si>
  <si>
    <t>R649R</t>
  </si>
  <si>
    <t>R6050R40-B3</t>
  </si>
  <si>
    <t>R664R</t>
  </si>
  <si>
    <t>R679R</t>
  </si>
  <si>
    <t>R305K</t>
  </si>
  <si>
    <t>R3015-P25-S1</t>
  </si>
  <si>
    <t>R306K</t>
  </si>
  <si>
    <t>R3015-P4-S1</t>
  </si>
  <si>
    <t>R309</t>
  </si>
  <si>
    <t>R3015-P63-S1</t>
  </si>
  <si>
    <t>R310</t>
  </si>
  <si>
    <t>R3015-1-S1</t>
  </si>
  <si>
    <t>R311</t>
  </si>
  <si>
    <t>R3015-1P6-S1</t>
  </si>
  <si>
    <t>R312</t>
  </si>
  <si>
    <t>R3015-2P5-S1</t>
  </si>
  <si>
    <t>R313</t>
  </si>
  <si>
    <t>R3015-4-S1</t>
  </si>
  <si>
    <t>R317</t>
  </si>
  <si>
    <t>R3020-4-S2</t>
  </si>
  <si>
    <t>R318</t>
  </si>
  <si>
    <t>R3020-6P3-S2</t>
  </si>
  <si>
    <t>R322</t>
  </si>
  <si>
    <t>R3025-6P3-S2</t>
  </si>
  <si>
    <t>R323</t>
  </si>
  <si>
    <t>R3025-10-S2</t>
  </si>
  <si>
    <t>R329</t>
  </si>
  <si>
    <t>R3032-10-B2 (!)</t>
  </si>
  <si>
    <t>R331</t>
  </si>
  <si>
    <t>R3032-16-S3</t>
  </si>
  <si>
    <t>R338</t>
  </si>
  <si>
    <t>R3040-16-S3</t>
  </si>
  <si>
    <t>R339G</t>
  </si>
  <si>
    <t>R3040-25-S4</t>
  </si>
  <si>
    <t>R348</t>
  </si>
  <si>
    <t>R3050-25-S4</t>
  </si>
  <si>
    <t>R349G</t>
  </si>
  <si>
    <t>R3050-40-S4</t>
  </si>
  <si>
    <t>R350G-A</t>
  </si>
  <si>
    <t>R3050-58-S4</t>
  </si>
  <si>
    <t>R309B</t>
  </si>
  <si>
    <t>R3015-P63-B1</t>
  </si>
  <si>
    <t>R310B</t>
  </si>
  <si>
    <t>R3015-1-B1</t>
  </si>
  <si>
    <t>R311B</t>
  </si>
  <si>
    <t>R3015-1P6-B1</t>
  </si>
  <si>
    <t>R312B</t>
  </si>
  <si>
    <t>R3015-2P5-B1</t>
  </si>
  <si>
    <t>R313B</t>
  </si>
  <si>
    <t>R3015-4-B1</t>
  </si>
  <si>
    <t>R317B</t>
  </si>
  <si>
    <t>R3020-4-B1</t>
  </si>
  <si>
    <t>R318B</t>
  </si>
  <si>
    <t>R3020-6P3-B1</t>
  </si>
  <si>
    <t>R322B</t>
  </si>
  <si>
    <t>R3025-6P3-B2</t>
  </si>
  <si>
    <t>R323B</t>
  </si>
  <si>
    <t>R3025-10-B2</t>
  </si>
  <si>
    <t>R329B</t>
  </si>
  <si>
    <t>R3032-10-B2</t>
  </si>
  <si>
    <t>R331B</t>
  </si>
  <si>
    <t>R3032-16-B3</t>
  </si>
  <si>
    <t>R338B</t>
  </si>
  <si>
    <t>R3040-16-B3</t>
  </si>
  <si>
    <t>R348B</t>
  </si>
  <si>
    <t>R3050-25-B3</t>
  </si>
  <si>
    <t>R509</t>
  </si>
  <si>
    <t>R510</t>
  </si>
  <si>
    <t>R511</t>
  </si>
  <si>
    <t>R512</t>
  </si>
  <si>
    <t>R513</t>
  </si>
  <si>
    <t>R517</t>
  </si>
  <si>
    <t>R518</t>
  </si>
  <si>
    <t>R522</t>
  </si>
  <si>
    <t>R523</t>
  </si>
  <si>
    <t>R529</t>
  </si>
  <si>
    <t>R531</t>
  </si>
  <si>
    <t>R538</t>
  </si>
  <si>
    <t>R548</t>
  </si>
  <si>
    <t>R709R</t>
  </si>
  <si>
    <t>R7015RP63-B1</t>
  </si>
  <si>
    <t>R711R</t>
  </si>
  <si>
    <t>R7015R1P6-B1</t>
  </si>
  <si>
    <t>R713R</t>
  </si>
  <si>
    <t>R7015R4-B1</t>
  </si>
  <si>
    <t>R718R</t>
  </si>
  <si>
    <t>R7020R6P3-B1</t>
  </si>
  <si>
    <t>R723R</t>
  </si>
  <si>
    <t>R7025R10-B2</t>
  </si>
  <si>
    <t>R731R</t>
  </si>
  <si>
    <t>R7032R16-B3</t>
  </si>
  <si>
    <t>R738R</t>
  </si>
  <si>
    <t>R7040R16-B3</t>
  </si>
  <si>
    <t>R748R</t>
  </si>
  <si>
    <t>R7050R25-B3</t>
  </si>
  <si>
    <t>TRF24 / TRF24-O</t>
  </si>
  <si>
    <t>NRF24A / NRF24-O</t>
  </si>
  <si>
    <t>SRF24A / SRF24A-O</t>
  </si>
  <si>
    <t>TRF230 / TRF230-O</t>
  </si>
  <si>
    <t>NRF230A / NRF230A-O</t>
  </si>
  <si>
    <t>SRF230A / SRF230A-O</t>
  </si>
  <si>
    <t>Пример 1. R2025-S2</t>
  </si>
  <si>
    <t>Пример 2. R3040-BL3</t>
  </si>
  <si>
    <t>R215</t>
  </si>
  <si>
    <t>R2015-S1</t>
  </si>
  <si>
    <t>R220</t>
  </si>
  <si>
    <t>R2020-S2</t>
  </si>
  <si>
    <t>R225</t>
  </si>
  <si>
    <t>R2025-S2</t>
  </si>
  <si>
    <t>R230</t>
  </si>
  <si>
    <t>R2032-B2 (!)</t>
  </si>
  <si>
    <t>R232</t>
  </si>
  <si>
    <t>R2032-S3</t>
  </si>
  <si>
    <t>R240</t>
  </si>
  <si>
    <t>R2040-S3</t>
  </si>
  <si>
    <t>R250</t>
  </si>
  <si>
    <t>R2050-S4</t>
  </si>
  <si>
    <t>R215B</t>
  </si>
  <si>
    <t>R2015-B1</t>
  </si>
  <si>
    <t>R220B</t>
  </si>
  <si>
    <t>R2020-B1</t>
  </si>
  <si>
    <t>R225B</t>
  </si>
  <si>
    <t>R2025-B2</t>
  </si>
  <si>
    <t>R230B</t>
  </si>
  <si>
    <t>R2032-B2</t>
  </si>
  <si>
    <t>R232B</t>
  </si>
  <si>
    <t>R2032-B3</t>
  </si>
  <si>
    <t>R240B</t>
  </si>
  <si>
    <t>R2040-B3</t>
  </si>
  <si>
    <t>R250B</t>
  </si>
  <si>
    <t>R2050-B3</t>
  </si>
  <si>
    <t>R415</t>
  </si>
  <si>
    <t>R420</t>
  </si>
  <si>
    <t>R425</t>
  </si>
  <si>
    <t>R430</t>
  </si>
  <si>
    <t>R432</t>
  </si>
  <si>
    <t>R440</t>
  </si>
  <si>
    <t>R450</t>
  </si>
  <si>
    <t>R615R</t>
  </si>
  <si>
    <t>R6015R-B1</t>
  </si>
  <si>
    <t>R620R</t>
  </si>
  <si>
    <t>R6020R-B1</t>
  </si>
  <si>
    <t>R625R</t>
  </si>
  <si>
    <t>R6025R-B2</t>
  </si>
  <si>
    <t>R632R</t>
  </si>
  <si>
    <t>R640R</t>
  </si>
  <si>
    <t>R650R</t>
  </si>
  <si>
    <t>R6050R-B3</t>
  </si>
  <si>
    <t>R665R</t>
  </si>
  <si>
    <t>по запросу</t>
  </si>
  <si>
    <t>R680R</t>
  </si>
  <si>
    <t>R315BM</t>
  </si>
  <si>
    <t>R3015-B1</t>
  </si>
  <si>
    <t>R320BM</t>
  </si>
  <si>
    <t>R3020-B1</t>
  </si>
  <si>
    <t>R325BM</t>
  </si>
  <si>
    <t>R3025-B2</t>
  </si>
  <si>
    <t>R330BM</t>
  </si>
  <si>
    <t>R3032-B2</t>
  </si>
  <si>
    <t>R332BM</t>
  </si>
  <si>
    <t>R3032-B3</t>
  </si>
  <si>
    <t>R340BM</t>
  </si>
  <si>
    <t>R3040-B3</t>
  </si>
  <si>
    <t>R350BM</t>
  </si>
  <si>
    <t>R3050-B3</t>
  </si>
  <si>
    <t>R515</t>
  </si>
  <si>
    <t>R520</t>
  </si>
  <si>
    <t>R525</t>
  </si>
  <si>
    <t>R530</t>
  </si>
  <si>
    <t>R532</t>
  </si>
  <si>
    <t>R540</t>
  </si>
  <si>
    <t>R550</t>
  </si>
  <si>
    <t>R715R</t>
  </si>
  <si>
    <t>R7015R-B1</t>
  </si>
  <si>
    <t>R720R</t>
  </si>
  <si>
    <t>R7020R-B1</t>
  </si>
  <si>
    <t>R725R</t>
  </si>
  <si>
    <t>R7025R-B2</t>
  </si>
  <si>
    <t>R732R</t>
  </si>
  <si>
    <t>R7032R-B3</t>
  </si>
  <si>
    <t>R740R</t>
  </si>
  <si>
    <t>R7040R-B3</t>
  </si>
  <si>
    <t>R750R</t>
  </si>
  <si>
    <t>R7050R-B3</t>
  </si>
  <si>
    <t>R315BL</t>
  </si>
  <si>
    <t>R3015-BL1</t>
  </si>
  <si>
    <t>R320BL</t>
  </si>
  <si>
    <t>R3020-BL2</t>
  </si>
  <si>
    <t>R325BL</t>
  </si>
  <si>
    <t>R3025-BL2</t>
  </si>
  <si>
    <t>R330BL</t>
  </si>
  <si>
    <t>R3032-BL2</t>
  </si>
  <si>
    <t>R332BL</t>
  </si>
  <si>
    <t>R3032-BL3</t>
  </si>
  <si>
    <t>R340BL</t>
  </si>
  <si>
    <t>R3040-BL3</t>
  </si>
  <si>
    <t>R350BL</t>
  </si>
  <si>
    <t>R3050-BL3</t>
  </si>
  <si>
    <t>R340GBL</t>
  </si>
  <si>
    <t>R3040-BL4</t>
  </si>
  <si>
    <t>R350GBL</t>
  </si>
  <si>
    <t>R3050-BL4</t>
  </si>
  <si>
    <t>Тип клапана</t>
  </si>
  <si>
    <t>LR24A-MF</t>
  </si>
  <si>
    <t>NR24A-MF</t>
  </si>
  <si>
    <t>SR24A-MF</t>
  </si>
  <si>
    <t>Цена за комплект</t>
  </si>
  <si>
    <t>SM24A + переходник</t>
  </si>
  <si>
    <t>SY1-24-3-T</t>
  </si>
  <si>
    <t>GM24A + переходник</t>
  </si>
  <si>
    <t>SM230A + переходник</t>
  </si>
  <si>
    <t>SY1-230-3-T</t>
  </si>
  <si>
    <t>GM230A + переходник</t>
  </si>
  <si>
    <t>SM24A-SR + переходник</t>
  </si>
  <si>
    <t>GM24A-SR + переходник</t>
  </si>
  <si>
    <t>SM230A-SR + переходник</t>
  </si>
  <si>
    <t>SF24A-SZ + переходник</t>
  </si>
  <si>
    <t>SF24A-SZ-S2 + переходник</t>
  </si>
  <si>
    <t>EF24A-SR + переходник</t>
  </si>
  <si>
    <t>Двухходовой, регулирующий, фланец,  среда регулирования: вода, этиленгликоль(50%)</t>
  </si>
  <si>
    <t>R6065W63-S8</t>
  </si>
  <si>
    <t>R6080W100-S8</t>
  </si>
  <si>
    <t>R6100W160-S8</t>
  </si>
  <si>
    <t>R6125W250-S8</t>
  </si>
  <si>
    <t>R6150W320-S8</t>
  </si>
  <si>
    <t>DN, мм</t>
  </si>
  <si>
    <t>kvs, м3/ч</t>
  </si>
  <si>
    <t>EXT-SW-E152V4C1</t>
  </si>
  <si>
    <t>0.9</t>
  </si>
  <si>
    <t>EXT-SW-E152V4C2</t>
  </si>
  <si>
    <t>2.2</t>
  </si>
  <si>
    <t>EXT-SW-E152V4C3</t>
  </si>
  <si>
    <t>3.0</t>
  </si>
  <si>
    <t>-</t>
  </si>
  <si>
    <t>EXT-SW-E202V4C2</t>
  </si>
  <si>
    <t>EXT-SW-E202V4C3</t>
  </si>
  <si>
    <t>EXT-SW-E202V4C5</t>
  </si>
  <si>
    <t>4.3</t>
  </si>
  <si>
    <t>EXT-SW-E202V4C7</t>
  </si>
  <si>
    <t>6.5</t>
  </si>
  <si>
    <t>EXT-SW-E252V4C8</t>
  </si>
  <si>
    <t>6.9</t>
  </si>
  <si>
    <t>EXT-SW-E153V4C1</t>
  </si>
  <si>
    <t>1.3</t>
  </si>
  <si>
    <t>EXT-SW-E153V4C2</t>
  </si>
  <si>
    <t>2.6</t>
  </si>
  <si>
    <t>EXT-SW-E153V4C3</t>
  </si>
  <si>
    <t>3.4</t>
  </si>
  <si>
    <t>EXT-SW-E203V4C2</t>
  </si>
  <si>
    <t>EXT-SW-E203V4C3</t>
  </si>
  <si>
    <t>EXT-SW-E203V4C5</t>
  </si>
  <si>
    <t>EXT-SW-E203V4C7</t>
  </si>
  <si>
    <t>EXT-SW-E253V4C8</t>
  </si>
  <si>
    <t>Тип привода</t>
  </si>
  <si>
    <t>H411B</t>
  </si>
  <si>
    <t>H412B</t>
  </si>
  <si>
    <t>H413B</t>
  </si>
  <si>
    <t>H414B</t>
  </si>
  <si>
    <t>H415B</t>
  </si>
  <si>
    <t>H420B</t>
  </si>
  <si>
    <t>H425B</t>
  </si>
  <si>
    <t>H432B</t>
  </si>
  <si>
    <t>H440B</t>
  </si>
  <si>
    <t>H450B</t>
  </si>
  <si>
    <t>H511B</t>
  </si>
  <si>
    <t>H512B</t>
  </si>
  <si>
    <t>H513B</t>
  </si>
  <si>
    <t>H514B</t>
  </si>
  <si>
    <t>H515B</t>
  </si>
  <si>
    <t>H520B</t>
  </si>
  <si>
    <t>H525B</t>
  </si>
  <si>
    <t>H532B</t>
  </si>
  <si>
    <t>H540B</t>
  </si>
  <si>
    <t>H550B</t>
  </si>
  <si>
    <t>H611S</t>
  </si>
  <si>
    <t>H612S</t>
  </si>
  <si>
    <t>H613S</t>
  </si>
  <si>
    <t>H614S</t>
  </si>
  <si>
    <t>H615S</t>
  </si>
  <si>
    <t>H619S</t>
  </si>
  <si>
    <t>H620S</t>
  </si>
  <si>
    <t>H624S</t>
  </si>
  <si>
    <t>H625S</t>
  </si>
  <si>
    <t>H632S</t>
  </si>
  <si>
    <t>H640S</t>
  </si>
  <si>
    <t>H650S</t>
  </si>
  <si>
    <t>H664S</t>
  </si>
  <si>
    <t>H665S</t>
  </si>
  <si>
    <t>H680S</t>
  </si>
  <si>
    <t>H6100S</t>
  </si>
  <si>
    <t>H6125S</t>
  </si>
  <si>
    <t>H6150S</t>
  </si>
  <si>
    <t>H611N</t>
  </si>
  <si>
    <t>H612N</t>
  </si>
  <si>
    <t>H613N</t>
  </si>
  <si>
    <t>H614N</t>
  </si>
  <si>
    <t>H615N</t>
  </si>
  <si>
    <t>H620N</t>
  </si>
  <si>
    <t>H625N</t>
  </si>
  <si>
    <t>H632N</t>
  </si>
  <si>
    <t>H640N</t>
  </si>
  <si>
    <t>H650N</t>
  </si>
  <si>
    <t>H664N</t>
  </si>
  <si>
    <t>H679N</t>
  </si>
  <si>
    <t>H665N</t>
  </si>
  <si>
    <t>H680N</t>
  </si>
  <si>
    <t>H6100N</t>
  </si>
  <si>
    <t>H711N</t>
  </si>
  <si>
    <t>H712N</t>
  </si>
  <si>
    <t>H713N</t>
  </si>
  <si>
    <t>H714N</t>
  </si>
  <si>
    <t>H715N</t>
  </si>
  <si>
    <t>H720N</t>
  </si>
  <si>
    <t>H725N</t>
  </si>
  <si>
    <t>H732N</t>
  </si>
  <si>
    <t>H740N</t>
  </si>
  <si>
    <t>H750N</t>
  </si>
  <si>
    <t>H764N</t>
  </si>
  <si>
    <t>H779N</t>
  </si>
  <si>
    <t>H765N</t>
  </si>
  <si>
    <t>H780N</t>
  </si>
  <si>
    <t>H7100N</t>
  </si>
  <si>
    <t>H7125N</t>
  </si>
  <si>
    <t>H7150N</t>
  </si>
  <si>
    <t>H7015X4-S2</t>
  </si>
  <si>
    <t>H7020X6P3-S2</t>
  </si>
  <si>
    <t>H7025X10-S2</t>
  </si>
  <si>
    <t>H7032X16-S2</t>
  </si>
  <si>
    <t>H7040X25-S2</t>
  </si>
  <si>
    <t>H7050X40-S2</t>
  </si>
  <si>
    <t>H7065X63-S4</t>
  </si>
  <si>
    <t>H7080X100-S4</t>
  </si>
  <si>
    <t>H7100X160-S4</t>
  </si>
  <si>
    <t>ZH4515</t>
  </si>
  <si>
    <t>ZH4525</t>
  </si>
  <si>
    <t>ZH4540</t>
  </si>
  <si>
    <t>ZH4520</t>
  </si>
  <si>
    <t>ZH4532</t>
  </si>
  <si>
    <t>ZH4550</t>
  </si>
  <si>
    <t>3-точки, 230 В</t>
  </si>
  <si>
    <t>Аналоговое 0-10 В</t>
  </si>
  <si>
    <t>GV12-230-3-T</t>
  </si>
  <si>
    <t>GV12-24-SR-T</t>
  </si>
  <si>
    <t>Двухходовой, фланец, чугун, среда регулирования: вода, этиленгликоль(50%) t = 120 C</t>
  </si>
  <si>
    <t>H6200W630-S7</t>
  </si>
  <si>
    <t>H6250W1000-S7</t>
  </si>
  <si>
    <t>Трехходовой, фланец, чугун, среда регулирования: вода, этиленгликоль(50%) t = 120 C</t>
  </si>
  <si>
    <t>H7200W630-S7</t>
  </si>
  <si>
    <t>H7250W1000-S7</t>
  </si>
  <si>
    <t>LRQ24A</t>
  </si>
  <si>
    <t>LRQ24A-SR</t>
  </si>
  <si>
    <t>LRC24A-SR</t>
  </si>
  <si>
    <t>NRQ24A</t>
  </si>
  <si>
    <t>NRQ24A-SR</t>
  </si>
  <si>
    <t>NRC24A-SR</t>
  </si>
  <si>
    <t>HT24-3</t>
  </si>
  <si>
    <t>HT230-3</t>
  </si>
  <si>
    <t>HT24-SR</t>
  </si>
  <si>
    <t>HTY24-SR</t>
  </si>
  <si>
    <t>MS-NRE6</t>
  </si>
  <si>
    <t>WNR</t>
  </si>
  <si>
    <t>Переходник для шаровых клапанов BELIMO</t>
  </si>
  <si>
    <t>SNR</t>
  </si>
  <si>
    <t>NRDVX24-3-T-SI</t>
  </si>
  <si>
    <t>NRDVX230-3-T-SI</t>
  </si>
  <si>
    <t>NRDVX24-SR-T-SI</t>
  </si>
  <si>
    <t>NRDVX24-3-T-CA</t>
  </si>
  <si>
    <t>NRDVX230-3-T-CA</t>
  </si>
  <si>
    <t>NRDVX24-SR-T-CA</t>
  </si>
  <si>
    <t>нет</t>
  </si>
  <si>
    <t>Степень защиты</t>
  </si>
  <si>
    <t>IP 54</t>
  </si>
  <si>
    <t>Тип</t>
  </si>
  <si>
    <t>Цена задвижки</t>
  </si>
  <si>
    <t>Цена переходник</t>
  </si>
  <si>
    <t>Цена привод+переходник</t>
  </si>
  <si>
    <t>IP 67</t>
  </si>
  <si>
    <t>SY3-230-SR-T</t>
  </si>
  <si>
    <t>SY4-230-SR-T</t>
  </si>
  <si>
    <t>SY5-230-SR-T</t>
  </si>
  <si>
    <t>ZD6N-H100</t>
  </si>
  <si>
    <t>Поворотная ручка для DN 25…100</t>
  </si>
  <si>
    <t>ZD6N-S350</t>
  </si>
  <si>
    <t>Редуктор для DN 300…350</t>
  </si>
  <si>
    <t>ZD6N-S100</t>
  </si>
  <si>
    <t>Редуктор для DN 25…100.</t>
  </si>
  <si>
    <t>ZD6N-S400</t>
  </si>
  <si>
    <t>Редуктор для DN 400</t>
  </si>
  <si>
    <t>ZD6N-H150</t>
  </si>
  <si>
    <t>Поворотная ручка для DN 125…150</t>
  </si>
  <si>
    <t>ZD6N-S450</t>
  </si>
  <si>
    <t>Редуктор для DN 450</t>
  </si>
  <si>
    <t>ZD6N-S150</t>
  </si>
  <si>
    <t>Редуктор для DN 125…150</t>
  </si>
  <si>
    <t>ZD6N-S500</t>
  </si>
  <si>
    <t>Редуктор для DN 500</t>
  </si>
  <si>
    <t>ZD6N-S200</t>
  </si>
  <si>
    <t>Редуктор для DN 200.</t>
  </si>
  <si>
    <t>ZD6N-S600</t>
  </si>
  <si>
    <t>Редуктор для DN 600</t>
  </si>
  <si>
    <t>ZD6N-S250</t>
  </si>
  <si>
    <t>Редуктор для DN 250.</t>
  </si>
  <si>
    <t>ZD6N-S700</t>
  </si>
  <si>
    <t>Редуктор для DN 700</t>
  </si>
  <si>
    <t>Усилие, Нм</t>
  </si>
  <si>
    <t>Время хода, с</t>
  </si>
  <si>
    <t>SF24A-MOD-J6</t>
  </si>
  <si>
    <t>SR230P</t>
  </si>
  <si>
    <t>SR24P</t>
  </si>
  <si>
    <t>SR24P-SR</t>
  </si>
  <si>
    <t>R215P-010</t>
  </si>
  <si>
    <t>R215P-040</t>
  </si>
  <si>
    <t>R220P-040</t>
  </si>
  <si>
    <t>R220P-060</t>
  </si>
  <si>
    <t>R225P-070</t>
  </si>
  <si>
    <t>R225P-110</t>
  </si>
  <si>
    <t>R232P-120</t>
  </si>
  <si>
    <t>R232P-160</t>
  </si>
  <si>
    <t>R240P-180</t>
  </si>
  <si>
    <t>R240P-220</t>
  </si>
  <si>
    <t>R250P-270</t>
  </si>
  <si>
    <t>R250P-550</t>
  </si>
  <si>
    <r>
      <t xml:space="preserve">kvs </t>
    </r>
    <r>
      <rPr>
        <sz val="9"/>
        <rFont val="Arial"/>
        <family val="2"/>
        <charset val="204"/>
      </rPr>
      <t>м3/ч</t>
    </r>
  </si>
  <si>
    <t>Усилие привода, Н</t>
  </si>
  <si>
    <t>Ход штока привода, мм</t>
  </si>
  <si>
    <t>150\35</t>
  </si>
  <si>
    <t>35\35</t>
  </si>
  <si>
    <t>NV24A-RE</t>
  </si>
  <si>
    <t>NV230A-RE</t>
  </si>
  <si>
    <t>NV24A-MP-RE</t>
  </si>
  <si>
    <t>NVC24A-MP-RE</t>
  </si>
  <si>
    <t>NVK24A-MP-RE</t>
  </si>
  <si>
    <t>NVKC24A-MP-RE</t>
  </si>
  <si>
    <t>SV230A-RE</t>
  </si>
  <si>
    <t>SVC24A-MP-RE</t>
  </si>
  <si>
    <t>AVK24A-3-RE</t>
  </si>
  <si>
    <t>NVK24A-3-RE</t>
  </si>
  <si>
    <t>AVK230A-3-RE</t>
  </si>
  <si>
    <t>AVK24A-MP-RE</t>
  </si>
  <si>
    <t>EV24A-RE</t>
  </si>
  <si>
    <t>EV230A-RE</t>
  </si>
  <si>
    <t>EV24A-MP-RE</t>
  </si>
  <si>
    <t>EVC24A-MF-RE</t>
  </si>
  <si>
    <t>RV24A-MF-RE</t>
  </si>
  <si>
    <t>NVK230A-3-RE</t>
  </si>
  <si>
    <t>SV24A-MP-RE</t>
  </si>
  <si>
    <t>по запр.</t>
  </si>
  <si>
    <t>Питание, В</t>
  </si>
  <si>
    <t>Упр. сигнал</t>
  </si>
  <si>
    <t>Возвр. пружина</t>
  </si>
  <si>
    <t>Доп. контакт</t>
  </si>
  <si>
    <t>Прайс, ЕВРО с НДС</t>
  </si>
  <si>
    <t>EXNM0B1230S000</t>
  </si>
  <si>
    <t>on/off, 3-point</t>
  </si>
  <si>
    <t>EXNM0B1231S000</t>
  </si>
  <si>
    <t>EXNM0G1230S000</t>
  </si>
  <si>
    <t>EXNM0G1231S000</t>
  </si>
  <si>
    <t>EXNM0BSR20S000</t>
  </si>
  <si>
    <t>2…10 В</t>
  </si>
  <si>
    <t>EXNMCBMF20L000</t>
  </si>
  <si>
    <t>EXNMQB0020L000</t>
  </si>
  <si>
    <t>on/off</t>
  </si>
  <si>
    <t>EXNMQB0022L000</t>
  </si>
  <si>
    <t>EXNMQBMF20L000</t>
  </si>
  <si>
    <t>EXNMQBMF22L000</t>
  </si>
  <si>
    <t>EXSM0B1230L000</t>
  </si>
  <si>
    <t>EXSM0B1230R000</t>
  </si>
  <si>
    <t>EXSM0B1232L000</t>
  </si>
  <si>
    <t>EXSM0B1232R000</t>
  </si>
  <si>
    <t>EXSM0G1230L000</t>
  </si>
  <si>
    <t>EXSM0G1230R000</t>
  </si>
  <si>
    <t>EXSM0G1232L000</t>
  </si>
  <si>
    <t>EXSM0G1232R000</t>
  </si>
  <si>
    <t>EXSM0BMF10L000</t>
  </si>
  <si>
    <t>0…10 В</t>
  </si>
  <si>
    <t>EXSM0BMF10R000</t>
  </si>
  <si>
    <t>EXSM0BMF12L000</t>
  </si>
  <si>
    <t>EXSM0BMF12R000</t>
  </si>
  <si>
    <t>EXSM0BMF20L000</t>
  </si>
  <si>
    <t>EXSM0BMF20R000</t>
  </si>
  <si>
    <t>EXSM0BMF22L000</t>
  </si>
  <si>
    <t>EXSM0BMF22R000</t>
  </si>
  <si>
    <t>EXSM0BMF50L000</t>
  </si>
  <si>
    <t>4…20 mA</t>
  </si>
  <si>
    <t>EXSM0BMF50R000</t>
  </si>
  <si>
    <t>EXSMCBMF20L000</t>
  </si>
  <si>
    <t>EXSMQB0022L000</t>
  </si>
  <si>
    <t>EXSMQB0020L000</t>
  </si>
  <si>
    <t>EXSMQBMF20L000</t>
  </si>
  <si>
    <t>EXAMGB1230L000</t>
  </si>
  <si>
    <t>EXAMGB1232L000</t>
  </si>
  <si>
    <t>EXAMGG1230L000</t>
  </si>
  <si>
    <t>EXAMGG1232L000</t>
  </si>
  <si>
    <t>EXAMGBMF20L000</t>
  </si>
  <si>
    <t>EXAMGBMF22L000</t>
  </si>
  <si>
    <t>да</t>
  </si>
  <si>
    <t xml:space="preserve">75 (20) </t>
  </si>
  <si>
    <t>EXAF0BMF10L000</t>
  </si>
  <si>
    <t>EXAF0BMF20L000</t>
  </si>
  <si>
    <t>EXAF0BMF20R000</t>
  </si>
  <si>
    <t>EXAF0BMF20U000</t>
  </si>
  <si>
    <t>EXAF0BMF30L000</t>
  </si>
  <si>
    <t>EXAF0BMF30U000</t>
  </si>
  <si>
    <t>EXAF0BSR22L000</t>
  </si>
  <si>
    <t>EXAF0BSR22R000</t>
  </si>
  <si>
    <t>EXAF0BSR22U000</t>
  </si>
  <si>
    <t>EXBF0A0012L000</t>
  </si>
  <si>
    <t xml:space="preserve">140 (16) </t>
  </si>
  <si>
    <t>EXBF0A0012R000</t>
  </si>
  <si>
    <t>EXBF0A0012U000</t>
  </si>
  <si>
    <t>EXBF0B0012L000</t>
  </si>
  <si>
    <t>EXBF0B0012R000</t>
  </si>
  <si>
    <t>EXBF0B0012U000</t>
  </si>
  <si>
    <t>EXBFTA0012L000</t>
  </si>
  <si>
    <t>EXBFTA0012R000</t>
  </si>
  <si>
    <t>EXBFTA0012U000</t>
  </si>
  <si>
    <t>EXBFTB0012L000</t>
  </si>
  <si>
    <t>EXBFTB0012R000</t>
  </si>
  <si>
    <t>EXBFTB0012U000</t>
  </si>
  <si>
    <r>
      <t>2.3. Усилие 11 Нм, со встроенной пружиной, без термопрерывателя, угол поворота 180</t>
    </r>
    <r>
      <rPr>
        <b/>
        <sz val="9"/>
        <rFont val="Calibri"/>
        <family val="2"/>
        <charset val="204"/>
      </rPr>
      <t>°</t>
    </r>
  </si>
  <si>
    <t>EXBG0A0012L000</t>
  </si>
  <si>
    <t xml:space="preserve">150 (16) </t>
  </si>
  <si>
    <t>EXBG0A0012R000</t>
  </si>
  <si>
    <t>EXBG0A0012U000</t>
  </si>
  <si>
    <t>EXBG0B0012L000</t>
  </si>
  <si>
    <t>EXBG0B0012R000</t>
  </si>
  <si>
    <t xml:space="preserve">140 (20) </t>
  </si>
  <si>
    <t>EXBG0B0012U000</t>
  </si>
  <si>
    <t>JBOXA</t>
  </si>
  <si>
    <t>2 входа (полиамид), на разные стороны (1-1), 5 клемм PTB98ATEX3129U.</t>
  </si>
  <si>
    <t>JBOXB</t>
  </si>
  <si>
    <t>4 входа (полиамид), на разные стороны (2-2), 11 клемм PTB98ATEX3129U.</t>
  </si>
  <si>
    <t>JBOXC</t>
  </si>
  <si>
    <t>2 входа (полиамид), на одну сторону (2-0), 5 клемм PTB98ATEX3129U.</t>
  </si>
  <si>
    <t>JBOXD</t>
  </si>
  <si>
    <t>2 входа (латунь)+доп. защ. каб., на разн. стор. (1-1), 5 клемм PTB98ATEX3129U.</t>
  </si>
  <si>
    <t>JBOXE</t>
  </si>
  <si>
    <t>4 входа (латунь)+доп. защ. каб., на разн. стор. (2-2), 11 клемм PTB98ATEX3129U.</t>
  </si>
  <si>
    <t>JBOXF</t>
  </si>
  <si>
    <t>2 входа (латунь)+доп. защ. каб., на одну стор. (2-0), 5 клемм PTB98ATEX3129U.</t>
  </si>
  <si>
    <t>5.2. Термоэлектрические прерыватели</t>
  </si>
  <si>
    <t>KEDXTFDU0001</t>
  </si>
  <si>
    <r>
      <t xml:space="preserve">Канальный термоэлектрический прерыватель, 72 </t>
    </r>
    <r>
      <rPr>
        <sz val="9"/>
        <color indexed="8"/>
        <rFont val="Calibri"/>
        <family val="2"/>
        <charset val="204"/>
      </rPr>
      <t>°</t>
    </r>
    <r>
      <rPr>
        <sz val="9"/>
        <color indexed="8"/>
        <rFont val="Arial"/>
        <family val="2"/>
        <charset val="204"/>
      </rPr>
      <t>С</t>
    </r>
  </si>
  <si>
    <t>KEDXTFDU0002</t>
  </si>
  <si>
    <r>
      <t xml:space="preserve">Канальный термоэлектрический прерыватель, 95 </t>
    </r>
    <r>
      <rPr>
        <sz val="9"/>
        <color indexed="8"/>
        <rFont val="Calibri"/>
        <family val="2"/>
        <charset val="204"/>
      </rPr>
      <t>°</t>
    </r>
    <r>
      <rPr>
        <sz val="9"/>
        <color indexed="8"/>
        <rFont val="Arial"/>
        <family val="2"/>
        <charset val="204"/>
      </rPr>
      <t>С</t>
    </r>
  </si>
  <si>
    <t>5.3. Барьер для подключения прерывателя к приводу</t>
  </si>
  <si>
    <t>PXEPF103367</t>
  </si>
  <si>
    <t>Напряжение питания 24 В</t>
  </si>
  <si>
    <t>PXEPF103374</t>
  </si>
  <si>
    <t>Напряжение питания 230 В</t>
  </si>
  <si>
    <t>Код привода Белимо внутри ЕЕх оболочки</t>
  </si>
  <si>
    <t>NM24A</t>
  </si>
  <si>
    <t>NM24A-S</t>
  </si>
  <si>
    <t>NM230A</t>
  </si>
  <si>
    <t>NM230A-S</t>
  </si>
  <si>
    <t>NM24A-SR</t>
  </si>
  <si>
    <t>NMQ24A+S2A</t>
  </si>
  <si>
    <t>SM24A</t>
  </si>
  <si>
    <t>SM24A+S2A</t>
  </si>
  <si>
    <t>SM230A</t>
  </si>
  <si>
    <t>SM230A+S2A</t>
  </si>
  <si>
    <t>SMQ24A+S2A</t>
  </si>
  <si>
    <t>GM24A</t>
  </si>
  <si>
    <t>GM230A</t>
  </si>
  <si>
    <t>GM24A+S2A</t>
  </si>
  <si>
    <t>GM230A+S2A</t>
  </si>
  <si>
    <t>GM24A-SR</t>
  </si>
  <si>
    <t>SF24A-SR+S2A</t>
  </si>
  <si>
    <t>BF24-T</t>
  </si>
  <si>
    <t>Тип привода Eex (II 2 GD EEx d IIC T6)</t>
  </si>
  <si>
    <t>R6032R-B3</t>
  </si>
  <si>
    <t>R6040R-B3</t>
  </si>
  <si>
    <t>NMC24A-MF</t>
  </si>
  <si>
    <t>20…75</t>
  </si>
  <si>
    <t>Цена привода</t>
  </si>
  <si>
    <t>H640SP</t>
  </si>
  <si>
    <t>H650SP</t>
  </si>
  <si>
    <t>H664SP</t>
  </si>
  <si>
    <t>H679SP</t>
  </si>
  <si>
    <t>H6100SP</t>
  </si>
  <si>
    <t>H6125SP</t>
  </si>
  <si>
    <t>H6150SP</t>
  </si>
  <si>
    <t>H611R</t>
  </si>
  <si>
    <t>H612R</t>
  </si>
  <si>
    <t>H613R</t>
  </si>
  <si>
    <t>H614R</t>
  </si>
  <si>
    <t>H615R</t>
  </si>
  <si>
    <t>H620R</t>
  </si>
  <si>
    <t>H625R</t>
  </si>
  <si>
    <t>H632R</t>
  </si>
  <si>
    <t>H640R</t>
  </si>
  <si>
    <t>H650R</t>
  </si>
  <si>
    <t>H664R</t>
  </si>
  <si>
    <t>H679R</t>
  </si>
  <si>
    <t>H6100R</t>
  </si>
  <si>
    <t>H711R</t>
  </si>
  <si>
    <t>H712R</t>
  </si>
  <si>
    <t>H713R</t>
  </si>
  <si>
    <t>H714R</t>
  </si>
  <si>
    <t>H715R</t>
  </si>
  <si>
    <t>H720R</t>
  </si>
  <si>
    <t>H725R</t>
  </si>
  <si>
    <t>H732R</t>
  </si>
  <si>
    <t>H740R</t>
  </si>
  <si>
    <t>H750R</t>
  </si>
  <si>
    <t>H764R</t>
  </si>
  <si>
    <t>H779R</t>
  </si>
  <si>
    <t>H7100R</t>
  </si>
  <si>
    <t>H6015XP4-S2</t>
  </si>
  <si>
    <t>H6015XP63-S2</t>
  </si>
  <si>
    <t>H6015X1-S2</t>
  </si>
  <si>
    <t>H6015X1P6-S2</t>
  </si>
  <si>
    <t>H6015X2P5-S2</t>
  </si>
  <si>
    <t>H6015X4-S2</t>
  </si>
  <si>
    <t>H6020X4-S2</t>
  </si>
  <si>
    <t>H6020X6P3-S2</t>
  </si>
  <si>
    <t>H6025X6P3-S2</t>
  </si>
  <si>
    <t>H6025X10-S2</t>
  </si>
  <si>
    <t>H6032X10-S2</t>
  </si>
  <si>
    <t>H6032X16-S2</t>
  </si>
  <si>
    <t>H6040X16-S2</t>
  </si>
  <si>
    <t>H6040X25-S2</t>
  </si>
  <si>
    <t>H6050X40-S2</t>
  </si>
  <si>
    <t>H6050X25-S2</t>
  </si>
  <si>
    <t>H7015Y4-S2</t>
  </si>
  <si>
    <t>H7020Y6P3-S2</t>
  </si>
  <si>
    <t>H7025Y10-S2</t>
  </si>
  <si>
    <t>H7032Y16-S2</t>
  </si>
  <si>
    <t>H7040Y25-S2</t>
  </si>
  <si>
    <t>H7050Y40-S2</t>
  </si>
  <si>
    <t>H7065Y63-S4</t>
  </si>
  <si>
    <t>H7080Y100-S4</t>
  </si>
  <si>
    <t>H7100Y160-S4</t>
  </si>
  <si>
    <t>H6065X58-SP2</t>
  </si>
  <si>
    <t>H6080X90-SP2</t>
  </si>
  <si>
    <t>H6100X125-SP2</t>
  </si>
  <si>
    <t>R215P-020</t>
  </si>
  <si>
    <t>производства BELIMO Automation, Швейцария (цены приведены в ЕВРО с НДС)</t>
  </si>
  <si>
    <r>
      <t xml:space="preserve">Серия </t>
    </r>
    <r>
      <rPr>
        <b/>
        <sz val="11"/>
        <color indexed="53"/>
        <rFont val="Arial"/>
        <family val="2"/>
        <charset val="204"/>
      </rPr>
      <t>CM…</t>
    </r>
    <r>
      <rPr>
        <b/>
        <sz val="11"/>
        <rFont val="Arial"/>
        <family val="2"/>
        <charset val="204"/>
      </rPr>
      <t xml:space="preserve">, усилие </t>
    </r>
    <r>
      <rPr>
        <b/>
        <sz val="11"/>
        <color indexed="53"/>
        <rFont val="Arial"/>
        <family val="2"/>
        <charset val="204"/>
      </rPr>
      <t>2 Нм</t>
    </r>
    <r>
      <rPr>
        <b/>
        <sz val="11"/>
        <rFont val="Arial"/>
        <family val="2"/>
        <charset val="204"/>
      </rPr>
      <t>, площадь заслонки до 0,4 м2</t>
    </r>
  </si>
  <si>
    <t>CM230-R</t>
  </si>
  <si>
    <t>EP015R+MP</t>
  </si>
  <si>
    <t>EP020R+MP</t>
  </si>
  <si>
    <t>EP025R+MP</t>
  </si>
  <si>
    <t>EP032R+MP</t>
  </si>
  <si>
    <t>EP040R+MP</t>
  </si>
  <si>
    <t>EP050R+MP</t>
  </si>
  <si>
    <t>NM230AX NMA 060 101 004</t>
  </si>
  <si>
    <t>NM24AX NMA 000 101 004</t>
  </si>
  <si>
    <t>SM24AX SMA 000 201 002</t>
  </si>
  <si>
    <t>SMD230A</t>
  </si>
  <si>
    <t>SMD24A</t>
  </si>
  <si>
    <r>
      <t xml:space="preserve">Серия </t>
    </r>
    <r>
      <rPr>
        <b/>
        <sz val="11"/>
        <color indexed="53"/>
        <rFont val="Arial"/>
        <family val="2"/>
        <charset val="204"/>
      </rPr>
      <t>TF…</t>
    </r>
    <r>
      <rPr>
        <b/>
        <sz val="11"/>
        <rFont val="Arial"/>
        <family val="2"/>
        <charset val="204"/>
      </rPr>
      <t xml:space="preserve">, усилие </t>
    </r>
    <r>
      <rPr>
        <b/>
        <sz val="11"/>
        <color indexed="53"/>
        <rFont val="Arial"/>
        <family val="2"/>
        <charset val="204"/>
      </rPr>
      <t>2 Нм</t>
    </r>
    <r>
      <rPr>
        <b/>
        <sz val="11"/>
        <rFont val="Arial"/>
        <family val="2"/>
        <charset val="204"/>
      </rPr>
      <t>, площадь заслонки до 0,4 м2</t>
    </r>
  </si>
  <si>
    <t>TF24-3</t>
  </si>
  <si>
    <t>TF230-SR</t>
  </si>
  <si>
    <t>24 В AC/DC, программируемый 0…10 В / трехточечное / откр.-закр., двиг. &lt;150 с, пруж. &lt;25 с</t>
  </si>
  <si>
    <t>24 В AC/DC,  управление - откр./закр., 2,5 с / 90град</t>
  </si>
  <si>
    <t>24 В AC/DC,  аналоговое управление 0…10 В, 2,5 с / 90град</t>
  </si>
  <si>
    <t>24 В AC/DC,  программируемый 0…10 В / откр.-закр., 2,5…10 с / 90град</t>
  </si>
  <si>
    <t>24 В AC/DC,  управление - откр./закр., 4 с / 90град</t>
  </si>
  <si>
    <t>24 В AC/DC,  аналоговое управление 0…10 В, 4 с / 90град</t>
  </si>
  <si>
    <t>24 В AC/DC,  программируемый 0…10 В / откр.-закр., 4…20 с / 90град</t>
  </si>
  <si>
    <t>24 В AC/DC,  управление - откр./закр., 7 с / 90град</t>
  </si>
  <si>
    <t>24 В AC/DC,  аналоговое управление 0…10 В, 7 с / 90град</t>
  </si>
  <si>
    <t>24 В AC/DC,  программируемый 0…10 В / откр.-закр., 7…40 с / 90град</t>
  </si>
  <si>
    <r>
      <t xml:space="preserve">Серия </t>
    </r>
    <r>
      <rPr>
        <b/>
        <sz val="11"/>
        <color indexed="53"/>
        <rFont val="Arial"/>
        <family val="2"/>
        <charset val="204"/>
      </rPr>
      <t>LF…</t>
    </r>
    <r>
      <rPr>
        <b/>
        <sz val="11"/>
        <rFont val="Arial"/>
        <family val="2"/>
        <charset val="204"/>
      </rPr>
      <t xml:space="preserve">, усилие </t>
    </r>
    <r>
      <rPr>
        <b/>
        <sz val="11"/>
        <color indexed="53"/>
        <rFont val="Arial"/>
        <family val="2"/>
        <charset val="204"/>
      </rPr>
      <t>4 Нм</t>
    </r>
    <r>
      <rPr>
        <b/>
        <sz val="11"/>
        <rFont val="Arial"/>
        <family val="2"/>
        <charset val="204"/>
      </rPr>
      <t>, площадь заслонки до 0,8 м2</t>
    </r>
  </si>
  <si>
    <t>24 В AC/DC, прогр. 0…10 В / трехточечное / откр.-закр., двиг. 75…300 с, пруж. &lt;20 с</t>
  </si>
  <si>
    <r>
      <t xml:space="preserve">Серия </t>
    </r>
    <r>
      <rPr>
        <b/>
        <sz val="11"/>
        <color indexed="53"/>
        <rFont val="Arial"/>
        <family val="2"/>
        <charset val="204"/>
      </rPr>
      <t>NF…</t>
    </r>
    <r>
      <rPr>
        <b/>
        <sz val="11"/>
        <rFont val="Arial"/>
        <family val="2"/>
        <charset val="204"/>
      </rPr>
      <t xml:space="preserve">, усилие </t>
    </r>
    <r>
      <rPr>
        <b/>
        <sz val="11"/>
        <color indexed="53"/>
        <rFont val="Arial"/>
        <family val="2"/>
        <charset val="204"/>
      </rPr>
      <t>10 Нм</t>
    </r>
    <r>
      <rPr>
        <b/>
        <sz val="11"/>
        <rFont val="Arial"/>
        <family val="2"/>
        <charset val="204"/>
      </rPr>
      <t>, площадь заслонки до 2,0 м2</t>
    </r>
  </si>
  <si>
    <t>24 В AC/DC,  управление - откр./закр., двигатель &lt;75 с, пружина &lt;20 с</t>
  </si>
  <si>
    <t>24 В AC/DC,  управление - откр./закр. или трехточечное, 75 с / 90град, вращ. вправо</t>
  </si>
  <si>
    <t>230 В АС,      управление - откр./закр. или трехточечное, 75 с / 90град, вращ. влево</t>
  </si>
  <si>
    <t>24 В AC/DC,  управление - откр./закр. или трехточечное, 75 с  / 90град, вращ. влево</t>
  </si>
  <si>
    <t>230 В АС,      управление - откр./закр. или трехточечное, 75с / 90град, вращ. вправо</t>
  </si>
  <si>
    <t>24 В AC/DC, аналоговое управление 0…10 В, 75 с / 90град, вращ. влево</t>
  </si>
  <si>
    <t>24 В AC/DC, аналоговое управление 0…10 В, 75 с / 90град, вращ. вправо</t>
  </si>
  <si>
    <t>24 В AC/DC,  управление - откр./закр. или трехточечное, 150  с / 90град</t>
  </si>
  <si>
    <t>24 В AC/DC,  управление - откр./закр. или трехточечное, 1 доп. конт., 150 с / 90град</t>
  </si>
  <si>
    <t>24 В AC/DC,  управление - откр./закр. или трехточечное, 35 с / 90град</t>
  </si>
  <si>
    <t>24 В AC/DC,  упр. - откр./закр. или трехточ., 150 с / 90град, потенциометр обр. связи 5 КОм</t>
  </si>
  <si>
    <t>230 В АС,       управление - откр./закр. или трехточечное, 150 с / 90град</t>
  </si>
  <si>
    <t>230 В АС,       управление - откр./закр. или трехточечное, 1 доп. конт., 150 с / 90град</t>
  </si>
  <si>
    <t>230 В АС,       управление - откр./закр. или трехточечное, 35 с / 90град</t>
  </si>
  <si>
    <t>24 В AC/DC,  аналоговое управление 0…10 В, 150 с / 90град</t>
  </si>
  <si>
    <t>24 В AC/DC,  аналоговое управление 0…10 В, 35 с / 90град</t>
  </si>
  <si>
    <t>24 В AC/DC,  программируемый 0…10 В / трехточечное / откр.-закр., 35…150 с / 90град</t>
  </si>
  <si>
    <t>230 В АС,      аналоговое управление 0…10 В, 150 с / 90град</t>
  </si>
  <si>
    <t>24 В AC/DC,  управление - откр./закр. или трехточечное, 150 с / 90град</t>
  </si>
  <si>
    <t>24 В AC/DC,  управление - откр./закр. или трехточечное, 45 с / 90град</t>
  </si>
  <si>
    <t>230 В АС,       управление - откр./закр. или трехточечное, 45 с / 90град</t>
  </si>
  <si>
    <t>24 В AC/DC,  аналоговое управление 0…10 В, 45 с / 90град</t>
  </si>
  <si>
    <t>24 В AC/DC,  программируемый 0…10 В / трехточечное / откр.-закр., 45…173 с / 90град</t>
  </si>
  <si>
    <t>24 В AC/DC,  управление - откр./закр. или трехточечное, 90 с / 90град</t>
  </si>
  <si>
    <t>24 В AC/DC,  управление - откр./закр. или трехточечное, 20 с / 90град, усилие 16 Нм!</t>
  </si>
  <si>
    <t>230 В АС,       управление - откр./закр. или трехточечное, 90 с / 90град</t>
  </si>
  <si>
    <t>230 В АС,       управление - откр./закр. или трехточечное, 20 с / 90град, усилие 16 Нм!</t>
  </si>
  <si>
    <t>24 В AC/DC,  аналоговое управление 0…10 В, 90 с / 90град</t>
  </si>
  <si>
    <t>24 В AC/DC,  программируемый 0…10 В / трехточечное / откр.-закр., 75…290 с / 90град</t>
  </si>
  <si>
    <t>24 В AC/DC,  управление - откр./закр., двигатель &lt;75 с, пружина &lt;25 с</t>
  </si>
  <si>
    <t xml:space="preserve">24 В AC/DC,  управление - откр./закр., двигатель &lt;75 с, пружина &lt;25 с, 1 доп. контакт </t>
  </si>
  <si>
    <t>24 В AC/DC,  управление - трехточечное., двигатель &lt;75 с, пружина &lt;25 с</t>
  </si>
  <si>
    <t>230 В АС,      управление - откр./закр., двигатель &lt;75 с, пружина &lt;25 с</t>
  </si>
  <si>
    <t xml:space="preserve">230 В АС,      управление - откр./закр., двигатель &lt;75 с, пружина &lt;25 с, 1 доп. контакт </t>
  </si>
  <si>
    <t>24 В AC/DC, аналоговое управление 0…10 В, двигатель &lt;150 с, пружина &lt;25 с</t>
  </si>
  <si>
    <t>230 В АС,      аналоговое управление 0…10 В, двигатель &lt;150 с, пружина &lt;25 с</t>
  </si>
  <si>
    <t>24 В AC/DC,  управление - откр./закр., двигатель 40...75 с, пружина &lt;20 с</t>
  </si>
  <si>
    <t xml:space="preserve">24 В AC/DC,  управление - откр./закр., двигатель 40...75 с, пружина &lt;20 с, 1 доп. контакт </t>
  </si>
  <si>
    <t>230 В АС,      управление - откр./закр., двигатель 40...75 с, пружина &lt;20 с</t>
  </si>
  <si>
    <t xml:space="preserve">230 В АС,      управление - откр./закр., двигатель 40...75 с, пружина &lt;20 с, 1 доп. контакт </t>
  </si>
  <si>
    <t>24 В AC/DC, аналоговое управление 0…10 В, двигатель 150 с, пружина &lt;20 с</t>
  </si>
  <si>
    <t>24 В AC/DC,  упр. - откр./закр., двиг. &lt;75 с, пруж. &lt;20 с, два доп. конт. (1й-10%, 2й-10…90%)</t>
  </si>
  <si>
    <t>230 В АС,      управление - откр./закр., двигатель &lt;75 с, пружина &lt;20 с</t>
  </si>
  <si>
    <t>230 В АС,      упр. - откр./закр., двиг. &lt;75 с, пруж. &lt;20 с, два доп. конт. (1й-10%, 2й-10…90%)</t>
  </si>
  <si>
    <t>24 В AC/DC, аналоговое управление 0…10 В, двигатель &lt;150 с, пружина &lt;20 с</t>
  </si>
  <si>
    <t>24 В AC/DC, аналог. упр. 0…10 В, двиг. &lt;150 с, пруж. &lt;20 с, два доп. конт. (1й-10%, 2й-10…90%)</t>
  </si>
  <si>
    <t>24 В AC/DC, прогр. 0…10 В / трехточечное / откр.-закр., двиг. 40…150 с, пруж. &lt;20 с</t>
  </si>
  <si>
    <t>UK24BAC</t>
  </si>
  <si>
    <t>LMV-D3-MP</t>
  </si>
  <si>
    <t>LMV-D3LON</t>
  </si>
  <si>
    <t>LMV-D3-MOD</t>
  </si>
  <si>
    <t>NMV-D3-MP</t>
  </si>
  <si>
    <t>NMV-D3LON</t>
  </si>
  <si>
    <t>NMV-D3-MOD</t>
  </si>
  <si>
    <t>запр.</t>
  </si>
  <si>
    <t>SMV-D3-MP</t>
  </si>
  <si>
    <t>VRP-M</t>
  </si>
  <si>
    <t>Контроллер системы VAV-Universal</t>
  </si>
  <si>
    <t>BF24TL-T-ST</t>
  </si>
  <si>
    <t>230 В, блок питания для BF24TL-T-ST (1 привод на 1 блок), MP-Bus</t>
  </si>
  <si>
    <t>230 В, блок питания для BF24TL-T-ST (1 привод на 1 блок), преобр. из MP-Bus в LON</t>
  </si>
  <si>
    <t>BKN230-24-C-MP</t>
  </si>
  <si>
    <t>230 В, блок питания для BF24TL-T-ST, подкл. к MP-Bus, UK24MOD, UK24BAC</t>
  </si>
  <si>
    <t>BKN230-24-MOD</t>
  </si>
  <si>
    <t>230 В, блок питания для BF24TL-T-ST (1 привод на 1 блок), MOD-Bus</t>
  </si>
  <si>
    <t>LR24A-MP</t>
  </si>
  <si>
    <t>LR24ALON</t>
  </si>
  <si>
    <t>LR24A-MOD</t>
  </si>
  <si>
    <t>NR24A-MP</t>
  </si>
  <si>
    <t>NR24ALON</t>
  </si>
  <si>
    <t>NR24A-MOD</t>
  </si>
  <si>
    <t>SR24A-MP</t>
  </si>
  <si>
    <t>SR24ALON</t>
  </si>
  <si>
    <t>SR24A-MOD</t>
  </si>
  <si>
    <t>TRF24-MFT</t>
  </si>
  <si>
    <t>SRF24A-MP</t>
  </si>
  <si>
    <t>LV24A-MP-TPC</t>
  </si>
  <si>
    <t>LVC24A-MP-TPC</t>
  </si>
  <si>
    <t>NV24A-MP-TPC</t>
  </si>
  <si>
    <t>NVC24A-MP-TPC</t>
  </si>
  <si>
    <t>NV24ALON</t>
  </si>
  <si>
    <t>SV24A-MP-TPC</t>
  </si>
  <si>
    <t>SVC24A-MP-TPC</t>
  </si>
  <si>
    <t>EV24A-MP-TPC</t>
  </si>
  <si>
    <t>NVK24A-MP-TPC</t>
  </si>
  <si>
    <t>NVKC24A-MP-TPC</t>
  </si>
  <si>
    <t>NVK24ALON</t>
  </si>
  <si>
    <t>AVK24A-MP-TPC</t>
  </si>
  <si>
    <t>AVK24ALON</t>
  </si>
  <si>
    <t>SR24A-MP-5</t>
  </si>
  <si>
    <t>SR24ALON-5</t>
  </si>
  <si>
    <t>GR24A-MP-5</t>
  </si>
  <si>
    <t>GR24A-MP-7</t>
  </si>
  <si>
    <t>GR24ALON-5</t>
  </si>
  <si>
    <t>GR24ALON-7</t>
  </si>
  <si>
    <t>Электропривод без пружинного возврата</t>
  </si>
  <si>
    <t>Трехходовой, фланец, чугун, среда регулирования: вода, этиленгликоль(50%)  до t = 120 C</t>
  </si>
  <si>
    <t>GRV21.40</t>
  </si>
  <si>
    <t>GRV21.50</t>
  </si>
  <si>
    <t>GRV21.65</t>
  </si>
  <si>
    <t>GRV21.80</t>
  </si>
  <si>
    <t>GRV21.100</t>
  </si>
  <si>
    <t>GRV21.125</t>
  </si>
  <si>
    <t>GRV21.150</t>
  </si>
  <si>
    <t>kvs к.1 (м3/ч)</t>
  </si>
  <si>
    <t>kvs к.2 (м3/ч)</t>
  </si>
  <si>
    <t>ЕВРО с НДС</t>
  </si>
  <si>
    <t>R3015-P25-P25-B2</t>
  </si>
  <si>
    <t>1/2"</t>
  </si>
  <si>
    <t>R3015-P25-P4-B2</t>
  </si>
  <si>
    <t>R3015-P25-P63-B2</t>
  </si>
  <si>
    <t>R3015-P25-1-B2</t>
  </si>
  <si>
    <t>R3015-P25-1P3-B2</t>
  </si>
  <si>
    <t>R3015-P4-P25-B2</t>
  </si>
  <si>
    <t>R3015-P4-P4-B2</t>
  </si>
  <si>
    <t>R3015-P4-P63-B2</t>
  </si>
  <si>
    <t>R3015-P4-1-B2</t>
  </si>
  <si>
    <t>R3015-P4-1P3-B2</t>
  </si>
  <si>
    <t>R3015-P63-P25-B2</t>
  </si>
  <si>
    <t>R3015-P63-P4-B2</t>
  </si>
  <si>
    <t>R3015-P63-P63-B2</t>
  </si>
  <si>
    <t>R3015-P63-1-B2</t>
  </si>
  <si>
    <t>R3015-P63-1P3-B2</t>
  </si>
  <si>
    <t>R3015-1-P25-B2</t>
  </si>
  <si>
    <t>R3015-1-P4-B2</t>
  </si>
  <si>
    <t>R3015-1-P63-B2</t>
  </si>
  <si>
    <t>R3015-1-1-B2</t>
  </si>
  <si>
    <t>R3015-1-1P3-B2</t>
  </si>
  <si>
    <t>R3015-1P3-P25-B2</t>
  </si>
  <si>
    <t>R3015-1P3-P4-B2</t>
  </si>
  <si>
    <t>R3015-1P3-P63-B2</t>
  </si>
  <si>
    <t>R3015-1P3-1-B2</t>
  </si>
  <si>
    <t>R3015-1P3-1P3-B2</t>
  </si>
  <si>
    <t>R3020-P63-1P6-B2</t>
  </si>
  <si>
    <t>3/4"</t>
  </si>
  <si>
    <t>R3020-P63-2P5-B2</t>
  </si>
  <si>
    <t>R3020-1-1P6-B2</t>
  </si>
  <si>
    <t>R3020-1-2P5-B2</t>
  </si>
  <si>
    <t>R3020-1P6-P63-B2</t>
  </si>
  <si>
    <t>R3020-1P6-1-B2</t>
  </si>
  <si>
    <t>R3020-1P6-1P6-B2</t>
  </si>
  <si>
    <t>R3020-1P6-2P5-B2</t>
  </si>
  <si>
    <t>R3020-2P5-P63-B2</t>
  </si>
  <si>
    <t>R3020-2P5-1-B2</t>
  </si>
  <si>
    <t>R3020-2P5-1P6-B2</t>
  </si>
  <si>
    <t>R3020-2P5-2P5-B2</t>
  </si>
  <si>
    <t>CRK24-B1</t>
  </si>
  <si>
    <r>
      <t xml:space="preserve">Серия </t>
    </r>
    <r>
      <rPr>
        <b/>
        <sz val="11"/>
        <color indexed="53"/>
        <rFont val="Arial"/>
        <family val="2"/>
        <charset val="204"/>
      </rPr>
      <t>SF…</t>
    </r>
    <r>
      <rPr>
        <b/>
        <sz val="11"/>
        <rFont val="Arial"/>
        <family val="2"/>
        <charset val="204"/>
      </rPr>
      <t xml:space="preserve">, усилие </t>
    </r>
    <r>
      <rPr>
        <b/>
        <sz val="11"/>
        <color indexed="53"/>
        <rFont val="Arial"/>
        <family val="2"/>
        <charset val="204"/>
      </rPr>
      <t>20 Нм</t>
    </r>
    <r>
      <rPr>
        <b/>
        <sz val="11"/>
        <rFont val="Arial"/>
        <family val="2"/>
        <charset val="204"/>
      </rPr>
      <t>, площадь заслонки до 4,0 м2</t>
    </r>
  </si>
  <si>
    <t>Примечания:</t>
  </si>
  <si>
    <t>24 В AC/DC, прогр. 0…10 В / трехточечное / откр.-закр., двиг. 70…220 с, пруж. &lt;20 с</t>
  </si>
  <si>
    <r>
      <t xml:space="preserve">Серия </t>
    </r>
    <r>
      <rPr>
        <b/>
        <sz val="11"/>
        <color indexed="53"/>
        <rFont val="Arial"/>
        <family val="2"/>
        <charset val="204"/>
      </rPr>
      <t>EF…</t>
    </r>
    <r>
      <rPr>
        <b/>
        <sz val="11"/>
        <rFont val="Arial"/>
        <family val="2"/>
        <charset val="204"/>
      </rPr>
      <t xml:space="preserve">, усилие </t>
    </r>
    <r>
      <rPr>
        <b/>
        <sz val="11"/>
        <color indexed="53"/>
        <rFont val="Arial"/>
        <family val="2"/>
        <charset val="204"/>
      </rPr>
      <t>30 Нм</t>
    </r>
    <r>
      <rPr>
        <b/>
        <sz val="11"/>
        <rFont val="Arial"/>
        <family val="2"/>
        <charset val="204"/>
      </rPr>
      <t>, площадь заслонки до 6,0 м2</t>
    </r>
  </si>
  <si>
    <t>24 В AC/DC, прогр. 0…10 В / трехточечное / откр.-закр., двиг. 60…150 с, пруж. &lt;20 с</t>
  </si>
  <si>
    <t>GK24A-1</t>
  </si>
  <si>
    <t>24 В AC/DC,  управление - откр./закр., двигатель 150 с, конденсаторный возврат 35 с</t>
  </si>
  <si>
    <t>24 В AC/DC, аналоговое управление 0…10 В, двигатель 150 с, конденсаторный возврат 35 с</t>
  </si>
  <si>
    <t>24 В AC/DC, прогр. 0…10 В / трехточечное / откр.-закр., двиг. 90…150 с, конд. возврат 35 с</t>
  </si>
  <si>
    <r>
      <t xml:space="preserve">Серия </t>
    </r>
    <r>
      <rPr>
        <b/>
        <sz val="11"/>
        <color indexed="53"/>
        <rFont val="Arial"/>
        <family val="2"/>
        <charset val="204"/>
      </rPr>
      <t>LH…</t>
    </r>
    <r>
      <rPr>
        <b/>
        <sz val="11"/>
        <rFont val="Arial"/>
        <family val="2"/>
        <charset val="204"/>
      </rPr>
      <t xml:space="preserve">, усилие </t>
    </r>
    <r>
      <rPr>
        <b/>
        <sz val="11"/>
        <color indexed="53"/>
        <rFont val="Arial"/>
        <family val="2"/>
        <charset val="204"/>
      </rPr>
      <t>150 Н</t>
    </r>
  </si>
  <si>
    <r>
      <t xml:space="preserve">Серия </t>
    </r>
    <r>
      <rPr>
        <b/>
        <sz val="11"/>
        <color indexed="53"/>
        <rFont val="Arial"/>
        <family val="2"/>
        <charset val="204"/>
      </rPr>
      <t>SH…</t>
    </r>
    <r>
      <rPr>
        <b/>
        <sz val="11"/>
        <rFont val="Arial"/>
        <family val="2"/>
        <charset val="204"/>
      </rPr>
      <t xml:space="preserve">, усилие </t>
    </r>
    <r>
      <rPr>
        <b/>
        <sz val="11"/>
        <color indexed="53"/>
        <rFont val="Arial"/>
        <family val="2"/>
        <charset val="204"/>
      </rPr>
      <t>450 Н</t>
    </r>
  </si>
  <si>
    <r>
      <t xml:space="preserve">Серия </t>
    </r>
    <r>
      <rPr>
        <b/>
        <sz val="11"/>
        <color indexed="53"/>
        <rFont val="Arial"/>
        <family val="2"/>
        <charset val="204"/>
      </rPr>
      <t>LU…</t>
    </r>
    <r>
      <rPr>
        <b/>
        <sz val="11"/>
        <rFont val="Arial"/>
        <family val="2"/>
        <charset val="204"/>
      </rPr>
      <t xml:space="preserve">, усилие </t>
    </r>
    <r>
      <rPr>
        <b/>
        <sz val="11"/>
        <color indexed="53"/>
        <rFont val="Arial"/>
        <family val="2"/>
        <charset val="204"/>
      </rPr>
      <t>3 Нм</t>
    </r>
  </si>
  <si>
    <t>230 В AC,       упр. - откр/закр или трехточечное, 360° за 150 с, перекл. напр. вращения</t>
  </si>
  <si>
    <t>24 В AC/DC,  упр. - откр/закр или трехточечное, 360° за 150 с, перекл. напр. вращения</t>
  </si>
  <si>
    <r>
      <t>24 В AC/DC,  аналог. управление 0…10В, 360° за 150 с, 0…330</t>
    </r>
    <r>
      <rPr>
        <sz val="9"/>
        <rFont val="Calibri"/>
        <family val="2"/>
        <charset val="204"/>
      </rPr>
      <t>°</t>
    </r>
    <r>
      <rPr>
        <sz val="9"/>
        <rFont val="Arial"/>
        <family val="2"/>
        <charset val="204"/>
      </rPr>
      <t>, перекл. напр. вращения</t>
    </r>
  </si>
  <si>
    <t>LU24A-MF</t>
  </si>
  <si>
    <r>
      <t>24 В AC/DC,  прогр. 0…10 В / трехточ. / откр.-закр, 360° за 150 с, 0…1800</t>
    </r>
    <r>
      <rPr>
        <sz val="9"/>
        <rFont val="Calibri"/>
        <family val="2"/>
        <charset val="204"/>
      </rPr>
      <t>°</t>
    </r>
    <r>
      <rPr>
        <sz val="9"/>
        <rFont val="Arial"/>
        <family val="2"/>
        <charset val="204"/>
      </rPr>
      <t>, перекл. напр. вращения</t>
    </r>
  </si>
  <si>
    <t>LU230ASR</t>
  </si>
  <si>
    <r>
      <t>230 В AC,       аналог. управление 0…10В, 330° за 150 с, 0…330</t>
    </r>
    <r>
      <rPr>
        <sz val="9"/>
        <rFont val="Calibri"/>
        <family val="2"/>
        <charset val="204"/>
      </rPr>
      <t>°</t>
    </r>
    <r>
      <rPr>
        <sz val="9"/>
        <rFont val="Arial"/>
        <family val="2"/>
        <charset val="204"/>
      </rPr>
      <t>, перекл. напр. вращения</t>
    </r>
  </si>
  <si>
    <t>LH24A60</t>
  </si>
  <si>
    <t>LH24A200</t>
  </si>
  <si>
    <t>LH24A300</t>
  </si>
  <si>
    <t>24 В AC/DC,  упр. - откр/закр или трехточечное, ход 0…60 мм, 60 мм за 90 с, перекл. напр. хода штока</t>
  </si>
  <si>
    <t>24 В AC/DC,  упр. - откр/закр или трехточечное, ход 0…100 мм, 100 мм за 90 с, перекл. напр. хода штока</t>
  </si>
  <si>
    <t>24 В AC/DC,  упр. - откр/закр или трехточечное, ход 0…200 мм, 100 мм за 90 с, перекл. напр. хода штока</t>
  </si>
  <si>
    <t>24 В AC/DC,  упр. - откр/закр или трехточечное, ход 0…300 мм, 100 мм за 90 с, перекл. напр. хода штока</t>
  </si>
  <si>
    <t>LH230A60</t>
  </si>
  <si>
    <t>LH230A200</t>
  </si>
  <si>
    <t>LH230A300</t>
  </si>
  <si>
    <t>230 В АС,       упр. - откр/закр или трехточечное, ход 0…60 мм, 60 мм за 90 с, перекл. напр. хода штока</t>
  </si>
  <si>
    <t>230 В АС,       упр. - откр/закр или трехточечное, ход 0…100 мм, 100 мм за 90 с, перекл. напр. хода штока</t>
  </si>
  <si>
    <t>230 В АС,       упр. - откр/закр или трехточечное, ход 0…200 мм, 100 мм за 90 с, перекл. напр. хода штока</t>
  </si>
  <si>
    <t>230 В АС,       упр. - откр/закр или трехточечное, ход 0…300 мм, 100 мм за 90 с, перекл. напр. хода штока</t>
  </si>
  <si>
    <r>
      <rPr>
        <b/>
        <sz val="10"/>
        <rFont val="Arial"/>
        <family val="2"/>
        <charset val="204"/>
      </rPr>
      <t>Примечание:</t>
    </r>
    <r>
      <rPr>
        <sz val="10"/>
        <rFont val="Arial"/>
        <family val="2"/>
        <charset val="204"/>
      </rPr>
      <t xml:space="preserve"> по запросу доступны доп. версии</t>
    </r>
    <r>
      <rPr>
        <b/>
        <sz val="10"/>
        <rFont val="Arial"/>
        <family val="2"/>
        <charset val="204"/>
      </rPr>
      <t xml:space="preserve"> LHQ…</t>
    </r>
    <r>
      <rPr>
        <sz val="10"/>
        <rFont val="Arial"/>
        <family val="2"/>
        <charset val="204"/>
      </rPr>
      <t xml:space="preserve"> (3,5 c / 100 мм) и </t>
    </r>
    <r>
      <rPr>
        <b/>
        <sz val="10"/>
        <rFont val="Arial"/>
        <family val="2"/>
        <charset val="204"/>
      </rPr>
      <t>LHK…</t>
    </r>
    <r>
      <rPr>
        <sz val="10"/>
        <rFont val="Arial"/>
        <family val="2"/>
        <charset val="204"/>
      </rPr>
      <t xml:space="preserve"> (c конденсаторным возвратом).</t>
    </r>
  </si>
  <si>
    <t>LH24A-SR200</t>
  </si>
  <si>
    <t>24 В AC/DC,  аналоговое управление 0…10 В, ход 0…100 мм, 100 мм за 150 с, перекл. напр. хода штока</t>
  </si>
  <si>
    <t>24 В AC/DC,  аналоговое управление 0…10 В, ход 0…200 мм, 100 мм за 150 с, перекл. напр. хода штока</t>
  </si>
  <si>
    <t>LH24A-MF100</t>
  </si>
  <si>
    <t>LH24A-MF200</t>
  </si>
  <si>
    <t>LH24A-MF300</t>
  </si>
  <si>
    <t>24 В AC/DC,  прогр. 0…10 В / трехточ. / откр.-закр., ход 0…100 мм, 100 мм за 150 с (програм.)</t>
  </si>
  <si>
    <t>24 В AC/DC,  прогр. 0…10 В / трехточ. / откр.-закр., ход 0…200 мм, 100 мм за 150 с (програм.)</t>
  </si>
  <si>
    <t>24 В AC/DC,  прогр. 0…10 В / трехточ. / откр.-закр., ход 0…300 мм, 100 мм за 150 с (програм.)</t>
  </si>
  <si>
    <t>LH24A-MF60</t>
  </si>
  <si>
    <t>24 В AC/DC,  прогр. 0…10 В / трехточ. / откр.-закр., ход 0…60 мм, 60 мм за 90 с (програм.)</t>
  </si>
  <si>
    <t>LH230ASR100</t>
  </si>
  <si>
    <t>LH230ASR200</t>
  </si>
  <si>
    <t>230 В АС,       аналоговое управление 0…10 В, ход 0…100 мм, 100 мм за 150 с, перекл. напр. хода штока</t>
  </si>
  <si>
    <t>230 В АС,       аналоговое управление 0…10 В, ход 0…200 мм, 100 мм за 150 с, перекл. напр. хода штока</t>
  </si>
  <si>
    <r>
      <t xml:space="preserve">24 В AC/DC,  аналоговое управление </t>
    </r>
    <r>
      <rPr>
        <b/>
        <u/>
        <sz val="9"/>
        <rFont val="Arial"/>
        <family val="2"/>
        <charset val="204"/>
      </rPr>
      <t>4…20 мА</t>
    </r>
    <r>
      <rPr>
        <sz val="9"/>
        <rFont val="Arial"/>
        <family val="2"/>
        <charset val="204"/>
      </rPr>
      <t>, 85…353 с / 90град</t>
    </r>
  </si>
  <si>
    <r>
      <rPr>
        <b/>
        <sz val="10"/>
        <rFont val="Arial"/>
        <family val="2"/>
        <charset val="204"/>
      </rPr>
      <t>Примечание:</t>
    </r>
    <r>
      <rPr>
        <sz val="10"/>
        <rFont val="Arial"/>
        <family val="2"/>
        <charset val="204"/>
      </rPr>
      <t xml:space="preserve"> по запросу доступны доп. версии</t>
    </r>
    <r>
      <rPr>
        <b/>
        <sz val="10"/>
        <rFont val="Arial"/>
        <family val="2"/>
        <charset val="204"/>
      </rPr>
      <t xml:space="preserve"> SHQ…</t>
    </r>
    <r>
      <rPr>
        <sz val="10"/>
        <rFont val="Arial"/>
        <family val="2"/>
        <charset val="204"/>
      </rPr>
      <t xml:space="preserve"> (7 c / 100 мм) и </t>
    </r>
    <r>
      <rPr>
        <b/>
        <sz val="10"/>
        <rFont val="Arial"/>
        <family val="2"/>
        <charset val="204"/>
      </rPr>
      <t>SHK…</t>
    </r>
    <r>
      <rPr>
        <sz val="10"/>
        <rFont val="Arial"/>
        <family val="2"/>
        <charset val="204"/>
      </rPr>
      <t xml:space="preserve"> (c конденсаторным возвратом).</t>
    </r>
  </si>
  <si>
    <t>SH24A200</t>
  </si>
  <si>
    <t>SH24A300</t>
  </si>
  <si>
    <t>SH230A200</t>
  </si>
  <si>
    <t>SH230A300</t>
  </si>
  <si>
    <t>SH230ASR100</t>
  </si>
  <si>
    <t>SH230ASR200</t>
  </si>
  <si>
    <t>SH24A-MF100</t>
  </si>
  <si>
    <t>SH24A-MF200</t>
  </si>
  <si>
    <t>SH24A-MF300</t>
  </si>
  <si>
    <t>SH24A-SR200</t>
  </si>
  <si>
    <t>P200A-F</t>
  </si>
  <si>
    <t>Потенциометр обратной связи 200 Ом      для приводов серий LF.., NF..A, SF..A</t>
  </si>
  <si>
    <t>2 группы (2 точки перекл.), перекидной, безпотенц., для серий LF.., NF..A, SF..A</t>
  </si>
  <si>
    <t>Выносной канальный температурный датчик NTC</t>
  </si>
  <si>
    <t>CRP24-B1</t>
  </si>
  <si>
    <t>24 В AC/DC,  для встроенного монтажа, для приводов серий -...SR</t>
  </si>
  <si>
    <t>24 В AC/DC,  для настенного монтажа, для приводов серий -...SR</t>
  </si>
  <si>
    <t>24 В AC/DC,   для монтажа на DIN-рейку, для приводов серий -...SR</t>
  </si>
  <si>
    <t>Монтажные переходники, ограничители поворота</t>
  </si>
  <si>
    <t>Мех. аксессуар (шарнир) для передачи усилия от привода, расположенного на расстоянии</t>
  </si>
  <si>
    <t>Мех. аксессуар (хомут на вал) для передачи усилия от привода, расположенного на расстоянии</t>
  </si>
  <si>
    <t>AV6-20</t>
  </si>
  <si>
    <t>Удлинитель штока, макс. длина 170 мм, для ДУ штока 6…20 мм</t>
  </si>
  <si>
    <t>ZDB-LU</t>
  </si>
  <si>
    <t>ZDB-TF</t>
  </si>
  <si>
    <t>Ограничитель угла поворота для приводов серии AF…</t>
  </si>
  <si>
    <t>Ограничитель угла поворота для приводов серии LF…</t>
  </si>
  <si>
    <t>Ограничитель угла поворота для приводов серии LU…</t>
  </si>
  <si>
    <t>Ограничитель угла поворота для приводов серии TF…</t>
  </si>
  <si>
    <t>ZAD24</t>
  </si>
  <si>
    <t>Цифровой индикатор положения, шкала 0…99%, для версий ...-SR, ...-MF, ..-MP</t>
  </si>
  <si>
    <t>AV8-25</t>
  </si>
  <si>
    <t>Удлинитель штока, макс. длина 250 мм, для ДУ штока 8…25 мм</t>
  </si>
  <si>
    <t xml:space="preserve">AV12-25-I </t>
  </si>
  <si>
    <t>Удлинитель штока, макс. длина 250 мм, для ДУ штока 12…25 мм</t>
  </si>
  <si>
    <t>Потенциометр обратной связи 140 Ом      для серий LМ..A, NM..A, SM..A, GM..A, GK…</t>
  </si>
  <si>
    <t>Потенциометр обратной связи 200 Ом       для серий LМ..A, NM..A, SM..A, GM..A, GK…</t>
  </si>
  <si>
    <t>Потенциометр обратной связи 500 Ом       для серий LМ..A, NM..A, SM..A, GM..A, GK…</t>
  </si>
  <si>
    <t>Потенциометр обратной связи 1000 Ом     для серий LМ..A, NM..A, SM..A, GM..A, GK…</t>
  </si>
  <si>
    <t>Потенциометр обратной связи 2800 Ом     для серий LМ..A, NM..A, SM..A, GM..A, GK…</t>
  </si>
  <si>
    <t>Потенциометр обратной связи 5000 Ом     для серий LМ..A, NM..A, SM..A, GM..A, GK…</t>
  </si>
  <si>
    <t>Потенциометр обратной связи 10000 Ом   для серий LМ..A, NM..A, SM..A, GM..A, GK…</t>
  </si>
  <si>
    <t>1 группа (1 точка перекл.), перекидной, безпотенц., для серий LМ..A, NM..A, SM..A, GM..A, GK…</t>
  </si>
  <si>
    <t>2 группы (2 точки перекл.), перекидной, безпотенц., для серий LМ..A, NM..A, SM..A, GM..A, GK…</t>
  </si>
  <si>
    <t>ВЕРНУТЬСЯ НА НАЧАЛО СТРАНИЦЫ</t>
  </si>
  <si>
    <r>
      <t xml:space="preserve">   - </t>
    </r>
    <r>
      <rPr>
        <sz val="10"/>
        <rFont val="Arial"/>
        <family val="2"/>
        <charset val="204"/>
      </rPr>
      <t>приводы с другой длиной кабеля (например, 3 м);</t>
    </r>
  </si>
  <si>
    <t xml:space="preserve">   - приводы другим номиналом напряжения питания (например, 72 В DC, рабочий диапазон 48…100 В DC).</t>
  </si>
  <si>
    <t xml:space="preserve">   - приводы с повышенной степенью защиты IP66/IP67, а также с возможностью применения для некоторых агрессивных</t>
  </si>
  <si>
    <t xml:space="preserve">   - программируемые приводы (с возможностью программирования типа управляющего сигнала, быстродействия и т.д. -</t>
  </si>
  <si>
    <r>
      <t xml:space="preserve">     </t>
    </r>
    <r>
      <rPr>
        <b/>
        <sz val="10"/>
        <color indexed="60"/>
        <rFont val="Arial"/>
        <family val="2"/>
        <charset val="204"/>
      </rPr>
      <t>…MF-серия</t>
    </r>
    <r>
      <rPr>
        <sz val="10"/>
        <rFont val="Arial"/>
        <family val="2"/>
        <charset val="204"/>
      </rPr>
      <t xml:space="preserve">), а также электроприводы со встроенными протоколами </t>
    </r>
    <r>
      <rPr>
        <b/>
        <sz val="10"/>
        <color indexed="60"/>
        <rFont val="Arial"/>
        <family val="2"/>
        <charset val="204"/>
      </rPr>
      <t>MP-Bus, LON, ModBus</t>
    </r>
    <r>
      <rPr>
        <sz val="10"/>
        <rFont val="Arial"/>
        <family val="2"/>
        <charset val="204"/>
      </rPr>
      <t xml:space="preserve"> и т.д  - см. вкладку </t>
    </r>
  </si>
  <si>
    <t>* См. также примечания в нижней части данной страницы.</t>
  </si>
  <si>
    <t>поддерживаются на складе.</t>
  </si>
  <si>
    <r>
      <t xml:space="preserve">2. Коды оборудования, выделенные в прайсе </t>
    </r>
    <r>
      <rPr>
        <b/>
        <sz val="10"/>
        <rFont val="Arial"/>
        <family val="2"/>
        <charset val="204"/>
      </rPr>
      <t>жирным шрифтом</t>
    </r>
    <r>
      <rPr>
        <sz val="10"/>
        <rFont val="Arial"/>
        <family val="2"/>
        <charset val="204"/>
      </rPr>
      <t>, являются наиболее стандартными позициями и</t>
    </r>
  </si>
  <si>
    <t>Примеры расшифровки кодов оборудования:</t>
  </si>
  <si>
    <t>Пример 1. LM230A-S-TP</t>
  </si>
  <si>
    <t xml:space="preserve">LM230A-S-TP – нет доп. третьего символа = стандартное время хода 150 с; </t>
  </si>
  <si>
    <t>Пример 2. NMQ24A-MF</t>
  </si>
  <si>
    <t>NMQ24A-MF – нет букв «-TP» в конце кода = привод с кабелем длиной 1 м.</t>
  </si>
  <si>
    <t xml:space="preserve">                       и быстродействия (заводская уставка – 0…10 В). Нет дополнительных контактов сигнализации положения; </t>
  </si>
  <si>
    <t>Пример 3. SM230ASR-TP</t>
  </si>
  <si>
    <t>SM230ASR-TP – нет доп. третьего символа =  стандартное время хода 150 с;</t>
  </si>
  <si>
    <t>Пример 4. NF24A-SR-S2</t>
  </si>
  <si>
    <t>NF24A-SR-S2 – нет доп. третьего символа = стандартное время хода 150 с;</t>
  </si>
  <si>
    <t>NF24A-SR-S2 – нет букв «-TP» в конце кода = привод с кабелем длиной 1 м.</t>
  </si>
  <si>
    <t>* См. также примечания и примеры расшифровки кодов приводов в нижней части данной страницы.</t>
  </si>
  <si>
    <t>Без возвратной пружины:</t>
  </si>
  <si>
    <t>Без возвратной пружины, ускоренные:</t>
  </si>
  <si>
    <t>Со встроенной возвратной пружиной:</t>
  </si>
  <si>
    <t>С конденсаторным возвратом:</t>
  </si>
  <si>
    <t>2. По запросу также доступны:</t>
  </si>
  <si>
    <t>1. Для приводов Белимо со встроенной мультифункциональной технологией (…-MF, …-MFT) существует возможность</t>
  </si>
  <si>
    <t>изменения типа управляющего сигнала (аналоговый, трехточечный, откр./закр.), быстродействия привода, а также ряда</t>
  </si>
  <si>
    <t xml:space="preserve">10 Нм, 24 В AC/DC,    интерфейс MP-Bus </t>
  </si>
  <si>
    <t xml:space="preserve">10 Нм, 24 В AC/DC,    интерфейс MOD-Bus </t>
  </si>
  <si>
    <t>10 Нм, 24 В AC/DC,    интерфейс MOD-Bus, разъем RJ</t>
  </si>
  <si>
    <t xml:space="preserve">20 Нм, 24 В AC/DC,    интерфейс MP-Bus </t>
  </si>
  <si>
    <t>20 Нм, 24 В AC/DC,    интерфейс MOD-Bus, разъем RJ</t>
  </si>
  <si>
    <t xml:space="preserve">40 Нм, 24 В AC/DC,    интерфейс MP-Bus </t>
  </si>
  <si>
    <t>20 Нм, 24 В AC/DC, интерфейс MP-Bus, крепление под фланец баттерфляя F05</t>
  </si>
  <si>
    <t>20 Нм, 24 В AC/DC, интерфейс LON, крепление под фланец баттерфляя F05</t>
  </si>
  <si>
    <t xml:space="preserve">40 Нм, 24 В AC/DC, интерфейс MP-Bus, крепление под фланец баттерфляя F05 </t>
  </si>
  <si>
    <t>40 Нм, 24 В AC/DC, интерфейс MP-Bus, крепление под фланец баттерфляя F07</t>
  </si>
  <si>
    <t>40 Нм, 24 В AC/DC, интерфейс LON, крепление под фланец баттерфляя F05</t>
  </si>
  <si>
    <t>40 Нм, 24 В AC/DC, интерфейс LON, крепление под фланец баттерфляя F07</t>
  </si>
  <si>
    <t xml:space="preserve">10 Нм, 24 В AC/DC,    интерфейс LON-Bus </t>
  </si>
  <si>
    <t xml:space="preserve">20 Нм, 24 В AC/DC,    интерфейс LON-Bus </t>
  </si>
  <si>
    <t xml:space="preserve">4 Нм, 24 В AC/DC,   аналоговое управление, интерфейс MP-Bus </t>
  </si>
  <si>
    <t>10 Нм, 24 В AC/DC, интерфейс MP-Bus</t>
  </si>
  <si>
    <t>20 Нм, 24 В AC/DC, интерфейс MP-Bus</t>
  </si>
  <si>
    <t>20 Нм, 24 В AC/DC, интерфейс LON-Bus</t>
  </si>
  <si>
    <t>40 Нм, 24 В AC/DC, конденсаторный возврат, интерфейс MP-Bus</t>
  </si>
  <si>
    <t>10 Нм, 24 В AC/DC, интерфейс LON-Bus</t>
  </si>
  <si>
    <t>10 Нм, 24 В AC/DC,    мультифункциональная технология MFT</t>
  </si>
  <si>
    <t>20 Нм, 24 В AC/DC,    мультифункциональная технология MFT</t>
  </si>
  <si>
    <t>40 Нм, 24 В AC/DC,    мультифункциональная технология MFT</t>
  </si>
  <si>
    <t xml:space="preserve">20 Нм,  24 В AC/DC,   интерфейс MOD-Bus </t>
  </si>
  <si>
    <t>4 Нм, 24 В AC/DC,    мультифункциональная технология MFT, 2,5…15 с</t>
  </si>
  <si>
    <t>8 Нм, 24 В AC/DC,    мультифункциональная технология MFT, 4…20 с</t>
  </si>
  <si>
    <t>16 Нм, 24 В AC/DC,  мультифункциональная технология MFT, 7…40 с</t>
  </si>
  <si>
    <t>4 Нм, 24 В AC/DC,   мультифункциональная технология MFT</t>
  </si>
  <si>
    <t>10 Нм, 24 В AC/DC, мультифункциональная технология MFT</t>
  </si>
  <si>
    <t>20 Нм, 24 В AC/DC, мультифункциональная технология MFT</t>
  </si>
  <si>
    <t xml:space="preserve">20 Нм, 24 В AC/DC, интерфейс MOD-Bus </t>
  </si>
  <si>
    <t>20 Нм, 24 В AC/DC, интерфейс MOD-Bus, разъем RJ</t>
  </si>
  <si>
    <t>30 Нм, 24 В AC/DC, мультифункциональная технология MFT</t>
  </si>
  <si>
    <t>40 Нм, 24 В AC/DC, конденсаторный возврат, мультифункциональная технология MFT</t>
  </si>
  <si>
    <t>Шлюз-преобразователь из MP-Bus в LON-Bus</t>
  </si>
  <si>
    <t>Шлюз-преобразователь из MP-Bus в BACNet</t>
  </si>
  <si>
    <t>Шлюз-преобразователь из MP-Bus в EIB-Bus</t>
  </si>
  <si>
    <t>Шлюз-преобразователь из MP-Bus в MOD-Bus</t>
  </si>
  <si>
    <t xml:space="preserve">5 Нм, 24 В AC/DC,   интерфейс MOD-Bus </t>
  </si>
  <si>
    <t>5 Нм, 24 В AC/DC,   интерфейс LON-Bus</t>
  </si>
  <si>
    <t>5 Нм, 24 В AC/DC,   интерфейс MP-Bus</t>
  </si>
  <si>
    <t xml:space="preserve">10 Нм, 24 В AC/DC, интерфейс MOD-Bus </t>
  </si>
  <si>
    <t>1 Нм, 24 В AC/DC, интерфейс MP-Bus light, для зональных клап. фанкойлов Белимо ДУ15</t>
  </si>
  <si>
    <t>5 Нм, 24 В AC/DC, интерфейс MP-Bus, для шаровых клапанов Белимо ДУ15-32</t>
  </si>
  <si>
    <t>5 Нм, 24 В AC/DC, интерфейс LON, для шаровых клапанов Белимо ДУ15-32</t>
  </si>
  <si>
    <t>5 Нм, 24 В AC/DC, интерфейс MOD-Bus, для шаровых клапанов Белимо ДУ15-32</t>
  </si>
  <si>
    <t>10 Нм, 24 В AC/DC, интерфейс MP-Bus, для шаровых клапанов Белимо ДУ15-50</t>
  </si>
  <si>
    <t>10 Нм, 24 В AC/DC, интерфейс LON, для шаровых клапанов Белимо ДУ15-50</t>
  </si>
  <si>
    <t>10 Нм, 24 В AC/DC, интерфейс MOD-Bus, для шаровых клапанов Белимо ДУ15-50</t>
  </si>
  <si>
    <t>20 Нм, 24 В AC/DC, интерфейс MP-Bus, для шаровых клапанов Белимо ДУ15-80</t>
  </si>
  <si>
    <t>20 Нм, 24 В AC/DC, интерфейс LON, для шаровых клапанов Белимо ДУ15-80</t>
  </si>
  <si>
    <t>20 Нм, 24 В AC/DC, интерфейс MOD-Bus, для шаровых клапанов Белимо ДУ15-80</t>
  </si>
  <si>
    <t>2 Нм, 24 В AC/DC, мультифункциональная технология, для шаровых клап. Белимо ДУ15(20)</t>
  </si>
  <si>
    <t>500 Н, 24 В AC/DC, 150 c, интерфейс MP-Bus, для седельных кл. Белимо ДУ15-32(50)</t>
  </si>
  <si>
    <t>500 Н, 24 В AC/DC, 35 c, интерфейс MP-Bus, для седельных кл. Белимо ДУ15-32(50)</t>
  </si>
  <si>
    <t>1000 Н, 24 В AC/DC, 150 c, интерфейс MP-Bus, для седельных кл. Белимо ДУ15-50(80)</t>
  </si>
  <si>
    <t>1000 Н, 24 В AC/DC, 35 c, интерфейс MP-Bus, для седельных кл. Белимо ДУ15-50(80)</t>
  </si>
  <si>
    <t>1000 Н, 24 В AC/DC, 150 c, интерфейс LON, для седельных кл. Белимо ДУ15-50(80)</t>
  </si>
  <si>
    <t>1500 Н, 24 В AC/DC, 150 c, интерфейс MP-Bus, для седельных кл. Белимо ДУ15-80</t>
  </si>
  <si>
    <t>1500 Н, 24 В AC/DC, 35 c, интерфейс MP-Bus, для седельных кл. Белимо ДУ15-80</t>
  </si>
  <si>
    <t>2500 Н, 24 В AC/DC, 150 c, интерфейс MP-Bus, для седельных кл. Белимо ДУ65-150</t>
  </si>
  <si>
    <t>1000 Н, 24 В AC/DC, 150 c, интерфейс MP-Bus, для седельных кл. Белимо ДУ15-50(80), конд. возврат</t>
  </si>
  <si>
    <t>1000 Н, 24 В AC/DC, 35 c, интерфейс MP-Bus, для седельных кл. Белимо ДУ15-50(80), конд. возврат</t>
  </si>
  <si>
    <t>1000 Н, 24 В AC/DC, 150 c, интерфейс LON, для седельных кл. Белимо ДУ15-50(80), конд. возврат</t>
  </si>
  <si>
    <t>2000 Н, 24 В AC/DC, 150 c, интерфейс MP-Bus, для седельных кл. Белимо ДУ65-100, конд. возврат</t>
  </si>
  <si>
    <t>2000 Н, 24 В AC/DC, 150 c, интерфейс LON, для седельных кл. Белимо ДУ65-100, конд. возврат</t>
  </si>
  <si>
    <t>CM24-L</t>
  </si>
  <si>
    <t>CM24-R</t>
  </si>
  <si>
    <t>CM24-SR-L</t>
  </si>
  <si>
    <t>CM24-SR-R</t>
  </si>
  <si>
    <t>LM24A-SR-TP</t>
  </si>
  <si>
    <t xml:space="preserve">LMC24A-SR </t>
  </si>
  <si>
    <t>LM24A-MF</t>
  </si>
  <si>
    <t>NM24AX-SR NMA 030 101 004</t>
  </si>
  <si>
    <t>SM24A-MA</t>
  </si>
  <si>
    <t>SM24AX-SR SMA 030 201 002</t>
  </si>
  <si>
    <t>SMC24A-MF</t>
  </si>
  <si>
    <t>LM24AP5</t>
  </si>
  <si>
    <t>LM230ASR-TP</t>
  </si>
  <si>
    <t>NM230ASR-TP</t>
  </si>
  <si>
    <t>SM230ASR-TP</t>
  </si>
  <si>
    <t xml:space="preserve">LM24A-MP </t>
  </si>
  <si>
    <t>LM24A-MOD</t>
  </si>
  <si>
    <t>LM24A-MOD-J6</t>
  </si>
  <si>
    <t>LM24ALON</t>
  </si>
  <si>
    <t xml:space="preserve">NM24A-MP </t>
  </si>
  <si>
    <t xml:space="preserve">NM24A-MOD </t>
  </si>
  <si>
    <t>NM24A-MOD-J6</t>
  </si>
  <si>
    <t>NM24ALON</t>
  </si>
  <si>
    <t xml:space="preserve">SM24A-MP </t>
  </si>
  <si>
    <t xml:space="preserve">SM24A-MOD </t>
  </si>
  <si>
    <t>SM24A-MOD-J6</t>
  </si>
  <si>
    <t xml:space="preserve">GM24A-MP </t>
  </si>
  <si>
    <t xml:space="preserve">SF24A-MOD </t>
  </si>
  <si>
    <t>5 Нм, 24 В AC/DC,      мультифункциональная технология MFT</t>
  </si>
  <si>
    <t xml:space="preserve">5 Нм, 24 В AC/DC,      интерфейс LON-Bus </t>
  </si>
  <si>
    <t>5 Нм, 24 В AC/DC,      интерфейс MOD-Bus, разъем RJ</t>
  </si>
  <si>
    <t xml:space="preserve">5 Нм, 24 В AC/DC,      интерфейс MOD-Bus </t>
  </si>
  <si>
    <t xml:space="preserve">5 Нм, 24 В AC/DC,      интерфейс MP-Bus </t>
  </si>
  <si>
    <t>Код оборудования</t>
  </si>
  <si>
    <t>http://belimo.com.ua/files/file00216.pdf</t>
  </si>
  <si>
    <t>DN, "</t>
  </si>
  <si>
    <t>Ссылка</t>
  </si>
  <si>
    <t>24 В, 5 Нм, упр. 0…10 В, 90 с</t>
  </si>
  <si>
    <t>24 В, 5 Нм, упр. 0…10 В, 35 с</t>
  </si>
  <si>
    <t>24 В, 5 Нм, протокол MP-Bus</t>
  </si>
  <si>
    <t>24 В, 5 Нм, протокол ModBus</t>
  </si>
  <si>
    <t>24 В, 5 Нм, протокол LON</t>
  </si>
  <si>
    <t xml:space="preserve">Шестиходовые клапаны предназначены для </t>
  </si>
  <si>
    <t>регулирования водяных потоков в контурах обвязки</t>
  </si>
  <si>
    <t>нагревающих / охлаждающих потолочных панелей</t>
  </si>
  <si>
    <t>(heated/chilled ceilings).</t>
  </si>
  <si>
    <t>Применяются комплектно с контроллером Белимо</t>
  </si>
  <si>
    <t>Область применения клапанов:</t>
  </si>
  <si>
    <t xml:space="preserve"> - перепад давления на клапане - до 100 кПа.</t>
  </si>
  <si>
    <r>
      <rPr>
        <b/>
        <sz val="9"/>
        <color indexed="8"/>
        <rFont val="Arial"/>
        <family val="2"/>
        <charset val="204"/>
      </rPr>
      <t>CRK24-B1</t>
    </r>
    <r>
      <rPr>
        <sz val="9"/>
        <color indexed="8"/>
        <rFont val="Arial"/>
        <family val="2"/>
        <charset val="204"/>
      </rPr>
      <t xml:space="preserve">, который имеет специальную диаграмму </t>
    </r>
  </si>
  <si>
    <t>http://www.belimo.ch/pdf/e/CRK24-B1_1_1_en.pdf</t>
  </si>
  <si>
    <t>Темп. контроллер</t>
  </si>
  <si>
    <t>http://belimo.com.ua/files/file00268.pdf</t>
  </si>
  <si>
    <t>http://www.belimo.ch/CH/EN/Product/Water/ProductDetail.cfm?MatNr=LR24A-MP&amp;CatNr=110302&amp;</t>
  </si>
  <si>
    <t>http://www.belimo.ch/pdf/e/LR24A-MOD(-J6)_1_1_en.pdf</t>
  </si>
  <si>
    <t>http://www.belimo.ch/pdf/e/LR24ALON_2_0_en.pdf</t>
  </si>
  <si>
    <t>http://belimo.com.ua/files/file00219.pdf</t>
  </si>
  <si>
    <t>http://belimo.com.ua/files/file00220.pdf</t>
  </si>
  <si>
    <t>http://belimo.com.ua/files/file00224.pdf</t>
  </si>
  <si>
    <t>http://belimo.com.ua/files/file00225.pdf</t>
  </si>
  <si>
    <t>http://belimo.com.ua/files/file00229.pdf</t>
  </si>
  <si>
    <t>http://belimo.com.ua/files/file00230.pdf</t>
  </si>
  <si>
    <t>http://www.belimo.ch/pdf/e/SMD24A_datasheet_en-gb.pdf</t>
  </si>
  <si>
    <t>http://www.belimo.ch/pdf/e/SMD230A_1_1_en.pdf</t>
  </si>
  <si>
    <t>http://www.belimo.ch/pdf/e/SM24A-MA_2_0_en.pdf</t>
  </si>
  <si>
    <t>http://www.belimo.ch/pdf/e/SMC24A-MF_1_1_en.pdf</t>
  </si>
  <si>
    <t>http://belimo.com.ua/files/file00231.pdf</t>
  </si>
  <si>
    <t>http://belimo.com.ua/files/file00232.pdf</t>
  </si>
  <si>
    <t>http://www.belimo.ch/pdf/e/GM24A-MF_2_0_en.pdf</t>
  </si>
  <si>
    <t>http://belimo.com.ua/files/file00221.pdf</t>
  </si>
  <si>
    <t>http://belimo.com.ua/files/file00226.pdf</t>
  </si>
  <si>
    <t>http://www.belimo.ch/pdf/e/SMQ24A_1_1_en.pdf</t>
  </si>
  <si>
    <t>http://www.belimo.ch/pdf/e/SMQ24A-SR_1_1_en.pdf</t>
  </si>
  <si>
    <t>http://www.belimo.ch/pdf/e/SMQ24A-MF_1_1_en.pdf</t>
  </si>
  <si>
    <t>http://belimo.com.ua/files/file00214.pdf</t>
  </si>
  <si>
    <t>http://belimo.com.ua/files/file00215.pdf</t>
  </si>
  <si>
    <t>http://www.belimo.ch/pdf/e/TF24-3_datasheet_en-gb.pdf</t>
  </si>
  <si>
    <t>http://www.belimo.ch/pdf/e/TF230-SR_datasheet_en-gb.pdf</t>
  </si>
  <si>
    <t xml:space="preserve">   - приводы с повышенной степенью защиты от пыли и влаги IP66/IP67, а также с возможностью применения для некоторых </t>
  </si>
  <si>
    <t xml:space="preserve">    - приводы не с универсальным зажимным хомутом, а для жесткого крепления на шток квадратного сечения (например,</t>
  </si>
  <si>
    <t xml:space="preserve">      8х8 мм, 10х10 мм, 12х12 мм);</t>
  </si>
  <si>
    <t>случае - привод поставляется с кабелем длиной 1 м.</t>
  </si>
  <si>
    <r>
      <t xml:space="preserve">3. Буквы </t>
    </r>
    <r>
      <rPr>
        <b/>
        <sz val="10"/>
        <color indexed="60"/>
        <rFont val="Arial"/>
        <family val="2"/>
        <charset val="204"/>
      </rPr>
      <t>...-TP</t>
    </r>
    <r>
      <rPr>
        <sz val="10"/>
        <rFont val="Arial"/>
        <family val="2"/>
        <charset val="204"/>
      </rPr>
      <t xml:space="preserve"> в конце кода привода указывают на терминальное подключение (клемник на корпусе привода), в противном</t>
    </r>
  </si>
  <si>
    <t>4. Площади сечения заслонок указаны ориентировочно. Усилие, необходимое для поворота заслонки, зависит не только от</t>
  </si>
  <si>
    <t>площади сечения, но и от плотности заслонки, скорости воздуха в воздуховодах, качества изготовления и монтажа заслонки.</t>
  </si>
  <si>
    <t>http://belimo.com.ua/files/file00217.pdf</t>
  </si>
  <si>
    <t>http://belimo.com.ua/files/file00218.pdf</t>
  </si>
  <si>
    <t>http://belimo.com.ua/files/file00361.pdf</t>
  </si>
  <si>
    <t>http://belimo.com.ua/files/file00362.pdf</t>
  </si>
  <si>
    <t>http://belimo.com.ua/files/file00353.pdf</t>
  </si>
  <si>
    <t>http://belimo.com.ua/files/file00354.pdf</t>
  </si>
  <si>
    <t>http://belimo.com.ua/files/file00369.pdf</t>
  </si>
  <si>
    <t>http://belimo.com.ua/files/file00370.pdf</t>
  </si>
  <si>
    <t>http://www.belimo.ch/pdf/e/GK24A-1_1_1_en.pdf</t>
  </si>
  <si>
    <t>http://www.belimo.ch/pdf/e/GK24A-SR_1_2_en.pdf</t>
  </si>
  <si>
    <t>http://www.belimo.ch/pdf/e/GK24A-MF_1_2_en.pdf</t>
  </si>
  <si>
    <t>http://www.belimo.ch/pdf/e/LH24A_1_3_en.pdf</t>
  </si>
  <si>
    <t>http://www.belimo.ch/pdf/e/LH230A_1_3_en.pdf</t>
  </si>
  <si>
    <t>http://www.belimo.ch/pdf/e/LH24A-SR_1_4_en.pdf</t>
  </si>
  <si>
    <t>http://www.belimo.ch/pdf/e/LH24A-MF_1_1_en.pdf</t>
  </si>
  <si>
    <t>http://www.belimo.ch/pdf/e/LH230ASR_1_3_en.pdf</t>
  </si>
  <si>
    <t>http://www.belimo.ch/pdf/e/SH24A_1_3_en.pdf</t>
  </si>
  <si>
    <t>http://www.belimo.ch/pdf/e/SH230A_1_3_en.pdf</t>
  </si>
  <si>
    <t>http://www.belimo.ch/pdf/e/SH24A-SR_1_2_en.pdf</t>
  </si>
  <si>
    <t>http://www.belimo.ch/pdf/e/SH230ASR_1_2_en.pdf</t>
  </si>
  <si>
    <t>http://www.belimo.ch/pdf/e/LU24A_1_1_en.pdf</t>
  </si>
  <si>
    <t>http://www.belimo.ch/pdf/e/LU24A-SR_1_1_en.pdf</t>
  </si>
  <si>
    <t>http://www.belimo.ch/pdf/e/LU230ASR_1_1_en.pdf</t>
  </si>
  <si>
    <t>http://www.belimo.ch/pdf/e/LU230A_1_1_en.pdf</t>
  </si>
  <si>
    <t>http://www.belimo.ch/pdf/e/LU24A-MF_1_0_en.pdf</t>
  </si>
  <si>
    <t>http://www.belimo.ch/pdf/e/SH24A-MF_1_4_en.pdf</t>
  </si>
  <si>
    <t>http://belimo.com.ua/files/file00237.pdf</t>
  </si>
  <si>
    <t>http://belimo.com.ua/files/file00236.pdf</t>
  </si>
  <si>
    <t>http://belimo.com.ua/files/file00238.pdf</t>
  </si>
  <si>
    <t>http://www.belimo.ch/pdf/e/ZAD24_1_0_en.pdf</t>
  </si>
  <si>
    <t>http://belimo.com.ua/files/file00239.pdf</t>
  </si>
  <si>
    <t>http://belimo.com.ua/files/file00242.pdf</t>
  </si>
  <si>
    <t>http://www.belimo.ch/CH/EN/Product/Accessories/AccessoryDetail.cfm?MatNr=AV6-20&amp;CatNr=9901&amp;</t>
  </si>
  <si>
    <t>http://www.belimo.ch/CH/EN/Product/Accessories/AccessoryDetail.cfm?MatNr=AV8-25&amp;CatNr=9901&amp;</t>
  </si>
  <si>
    <t>http://www.belimo.ch/pdf/e/AV12-25-I.pdf</t>
  </si>
  <si>
    <t>http://www.belimo.ch/pdf/e/ZDB-LU.pdf</t>
  </si>
  <si>
    <t>http://www.belimo.ch/CH/EN/Product/Accessories/AccessoryDetail.cfm?MatNr=ZDB-TF&amp;CatNr=9901&amp;</t>
  </si>
  <si>
    <t>http://www.belimo.ch/pdf/e/LF-2_e13.pdf</t>
  </si>
  <si>
    <t>http://www.belimo.ch/pdf/e/2_AF_4_e10_2.pdf</t>
  </si>
  <si>
    <t>http://www.belimo.ch/pdf/e/LM24A-MF_1_1_en.pdf</t>
  </si>
  <si>
    <t>http://www.belimo.ch/pdf/e/LM24A-MP_1_2_en.pdf</t>
  </si>
  <si>
    <t>http://www.belimo.ch/pdf/e/LM24A-MOD(-J6)_1_1_en.pdf</t>
  </si>
  <si>
    <t>http://www.belimo.ch/pdf/e/LM24ALON_2_0_en.pdf</t>
  </si>
  <si>
    <t>http://www.belimo.ch/pdf/e/NM24A-MF_1_2_en.pdf</t>
  </si>
  <si>
    <t>http://www.belimo.ch/pdf/e/NM24A-MP_2_0_en.pdf</t>
  </si>
  <si>
    <t>http://www.belimo.ch/pdf/e/NM24A-MOD(-J6)_1_0_en.pdf</t>
  </si>
  <si>
    <t>http://www.belimo.ch/pdf/e/NM24ALON_3_0_en.pdf</t>
  </si>
  <si>
    <t>http://www.belimo.ch/pdf/e/SM24A-MF_2_0_en.pdf</t>
  </si>
  <si>
    <t>http://www.belimo.ch/pdf/e/SM24A-MP_2_0_en.pdf</t>
  </si>
  <si>
    <t>http://www.belimo.ch/pdf/e/SM24A-MOD(-J6)_1_0_en.pdf</t>
  </si>
  <si>
    <t>http://www.belimo.ch/pdf/e/SM24ALON_3_0_en.pdf</t>
  </si>
  <si>
    <t>http://www.belimo.ch/pdf/e/GM24A-MP_2_0_en.pdf</t>
  </si>
  <si>
    <t>http://www.belimo.ch/pdf/e/LMQ24A-MF_1_2_en.pdf</t>
  </si>
  <si>
    <t>http://www.belimo.ch/pdf/e/NMQ24A-MF_1_2_en.pdf</t>
  </si>
  <si>
    <t>http://www.belimo.ch/pdf/e/LF24_MFT_2_A_en.pdf</t>
  </si>
  <si>
    <t>http://www.belimo.ch/pdf/e/NF24A-MF_1_1_en.pdf</t>
  </si>
  <si>
    <t>http://www.belimo.ch/pdf/e/SF24A-MF_1_2_en.pdf</t>
  </si>
  <si>
    <t>http://www.belimo.ch/pdf/e/SF24A-MP_1_1_en.pdf</t>
  </si>
  <si>
    <t>http://www.belimo.ch/pdf/e/SF24A-MOD(-J6)_1_0_en.pdf</t>
  </si>
  <si>
    <t>SF24ALON</t>
  </si>
  <si>
    <t>http://www.belimo.ch/pdf/e/SF24ALON_1_0_en.pdf</t>
  </si>
  <si>
    <t>http://www.belimo.ch/pdf/e/EF24A-MF_2_0_en.pdf</t>
  </si>
  <si>
    <t>http://www.belimo.ch/pdf/e/GK24A-MP_1_2_en.pdf</t>
  </si>
  <si>
    <t>http://www.belimo.ch/CH/EN/Product/Accessories/AccessoryDetail.cfm?MatNr=ZIP-USB-MP</t>
  </si>
  <si>
    <t>ZIP-USB-MP</t>
  </si>
  <si>
    <t>Ручной программатор для приводов Белимо (..-MF / ..-MP / ..-MPL / ..-MFT(2) /..-MOD / ..LON)</t>
  </si>
  <si>
    <t>http://www.belimo.ch/CH/EN/Product/Accessories/AccessoryDetail.cfm?MatNr=UK24LON&amp;CatNr=9905&amp;</t>
  </si>
  <si>
    <t>http://www.belimo.ch/CH/EN/Product/Accessories/AccessoryDetail.cfm?MatNr=UK24BAC&amp;CatNr=9905&amp;</t>
  </si>
  <si>
    <t>http://www.belimo.ch/CH/EN/Product/Accessories/AccessoryDetail.cfm?MatNr=UK24EIB&amp;CatNr=9905&amp;</t>
  </si>
  <si>
    <t>http://www.belimo.ch/CH/EN/Product/Accessories/AccessoryDetail.cfm?MatNr=UK24MOD&amp;CatNr=9905&amp;</t>
  </si>
  <si>
    <t>Блок подключения приводов к компьютеру. Интерфейс USB/MP.</t>
  </si>
  <si>
    <t>http://www.belimo.ch/CH/EN/Product/VAV/ProductDetail.cfm?MatNr=LMV-D3-MP&amp;CatNr=0401010103&amp;</t>
  </si>
  <si>
    <t>http://www.belimo.ch/CH/EN/Product/VAV/ProductDetail.cfm?MatNr=LMV-D3LON&amp;CatNr=0401010102&amp;</t>
  </si>
  <si>
    <t>http://www.belimo.ch/CH/EN/Product/VAV/ProductDetail.cfm?MatNr=LMV-D3-MOD&amp;CatNr=0401010103&amp;</t>
  </si>
  <si>
    <t>http://www.belimo.ch/CH/EN/Product/VAV/ProductDetail.cfm?MatNr=NMV-D3-MP&amp;CatNr=0401010103&amp;</t>
  </si>
  <si>
    <t>http://www.belimo.ch/CH/EN/Product/VAV/ProductDetail.cfm?MatNr=NMV-D3LON&amp;CatNr=0401010102&amp;</t>
  </si>
  <si>
    <t>http://www.belimo.ch/CH/EN/Product/VAV/ProductDetail.cfm?MatNr=NMV-D3-MOD&amp;CatNr=0401010103&amp;</t>
  </si>
  <si>
    <t>http://www.belimo.ch/CH/EN/Product/VAV/ProductDetail.cfm?MatNr=SMV-D3-MP&amp;CatNr=0401010103&amp;</t>
  </si>
  <si>
    <t>http://www.belimo.ch/CH/EN/Product/VAV/ProductDetail.cfm?MatNr=VRP-M&amp;CatNr=0406&amp;</t>
  </si>
  <si>
    <t>http://www.belimo.ch/CH/EN/Product/VAV/ProductDetail.cfm?MatNr=COU24-A-MP&amp;CatNr=0405010101&amp;TopCatNr=0405010101</t>
  </si>
  <si>
    <t>Контроллер для оптимиз. работы вентилятора, интерфейс MP-Bus, подключение до 8 VAV</t>
  </si>
  <si>
    <r>
      <t xml:space="preserve">COU24-A-MP </t>
    </r>
    <r>
      <rPr>
        <sz val="8"/>
        <rFont val="Arial"/>
        <family val="2"/>
        <charset val="204"/>
      </rPr>
      <t>Fan Optimiser</t>
    </r>
  </si>
  <si>
    <t>http://www.belimo.ch/CH/EN/Product/FireSmoke/ProductDetail.cfm?MatNr=BF24TL-T-ST&amp;CatNr=0301010204&amp;</t>
  </si>
  <si>
    <t>http://www.belimo.ch/CH/EN/Product/FireSmoke/ProductDetail.cfm?MatNr=BKN230-24MP&amp;CatNr=0301020302&amp;</t>
  </si>
  <si>
    <t>http://www.belimo.ch/CH/EN/Product/FireSmoke/ProductDetail.cfm?MatNr=BKN230-24LON&amp;CatNr=0301020302&amp;</t>
  </si>
  <si>
    <t>http://www.belimo.ch/CH/EN/Product/FireSmoke/ProductDetail.cfm?MatNr=BKN230-24-C-MP&amp;CatNr=0301020302&amp;</t>
  </si>
  <si>
    <t>http://www.belimo.ch/CH/EN/Product/FireSmoke/ProductDetail.cfm?MatNr=BKN230-24-MOD&amp;CatNr=0301020302&amp;</t>
  </si>
  <si>
    <t xml:space="preserve">с помощью блока ZIP-USB-MP и программного обеспечения PC Tool. Более подробная информация находится в </t>
  </si>
  <si>
    <t>технической документации соответствующего привода.</t>
  </si>
  <si>
    <t>http://www.belimo.ch/pdf/e/CQ24A-MPL_datasheet_en-gb.pdf</t>
  </si>
  <si>
    <t>http://www.belimo.ch/CH/EN/Product/Water/ProductDetail.cfm?MatNr=LR24ALON&amp;CatNr=110302&amp;</t>
  </si>
  <si>
    <t>http://www.belimo.ch/CH/EN/Product/Water/ProductDetail.cfm?MatNr=LR24A-MOD&amp;CatNr=110302&amp;</t>
  </si>
  <si>
    <t>http://www.belimo.ch/CH/EN/Product/Water/ProductDetail.cfm?MatNr=NR24A-MP&amp;CatNr=110301&amp;</t>
  </si>
  <si>
    <t>http://www.belimo.ch/CH/EN/Product/Water/ProductDetail.cfm?MatNr=NR24ALON&amp;CatNr=110301&amp;</t>
  </si>
  <si>
    <t>http://www.belimo.ch/CH/EN/Product/Water/ProductDetail.cfm?MatNr=NR24A-MOD&amp;CatNr=110301&amp;</t>
  </si>
  <si>
    <t>http://www.belimo.ch/CH/EN/Product/Water/ProductDetail.cfm?MatNr=SR24A-MP&amp;CatNr=110304&amp;VCat=W2</t>
  </si>
  <si>
    <t>http://www.belimo.ch/CH/EN/Product/Water/ProductDetail.cfm?MatNr=SR24ALON&amp;CatNr=110304&amp;VCat=W2</t>
  </si>
  <si>
    <t>http://www.belimo.ch/CH/EN/Product/Water/ProductDetail.cfm?MatNr=SR24A-MOD&amp;CatNr=110304&amp;</t>
  </si>
  <si>
    <t>http://www.belimo.ch/CH/EN/Product/Water/ProductDetail.cfm?MatNr=TRF24-MFT&amp;CatNr=1103030203&amp;</t>
  </si>
  <si>
    <t>http://www.belimo.ch/CH/EN/Product/Water/ProductDetail.cfm?MatNr=LV24A-MP-TPC&amp;CatNr=12080101&amp;</t>
  </si>
  <si>
    <t>http://www.belimo.ch/CH/EN/Product/Water/ProductDetail.cfm?MatNr=LVC24A-MP-TPC&amp;CatNr=12080101&amp;</t>
  </si>
  <si>
    <t>http://www.belimo.ch/CH/EN/Product/Water/ProductDetail.cfm?MatNr=NV24A-MP-TPC&amp;CatNr=12090101&amp;</t>
  </si>
  <si>
    <t>http://www.belimo.ch/CH/EN/Product/Water/ProductDetail.cfm?MatNr=NVC24A-MP-TPC&amp;CatNr=12090101&amp;</t>
  </si>
  <si>
    <t>http://www.belimo.ch/CH/EN/Product/Water/ProductDetail.cfm?MatNr=NV24ALON&amp;CatNr=12090101&amp;</t>
  </si>
  <si>
    <t>http://www.belimo.ch/CH/EN/Product/Water/ProductDetail.cfm?MatNr=SV24A-MP-TPC&amp;CatNr=12110101&amp;</t>
  </si>
  <si>
    <t>http://www.belimo.ch/CH/EN/Product/Water/ProductDetail.cfm?MatNr=SVC24A-MP-TPC&amp;CatNr=12110101&amp;</t>
  </si>
  <si>
    <t>http://www.belimo.ch/CH/EN/Product/Water/ProductDetail.cfm?MatNr=EV24A-MP-TPC&amp;CatNr=12070101&amp;</t>
  </si>
  <si>
    <t>http://www.belimo.ch/CH/EN/Product/Water/ProductDetail.cfm?MatNr=NVK24A-MP-TPC&amp;CatNr=12090102&amp;</t>
  </si>
  <si>
    <t>http://www.belimo.ch/CH/EN/Product/Water/ProductDetail.cfm?MatNr=NVKC24A-MP-TPC&amp;CatNr=12090102&amp;</t>
  </si>
  <si>
    <t>http://www.belimo.ch/CH/EN/Product/Water/ProductDetail.cfm?MatNr=NVK24ALON&amp;CatNr=12090102&amp;</t>
  </si>
  <si>
    <t>http://www.belimo.ch/CH/EN/Product/Water/ProductDetail.cfm?MatNr=AVK24A-MP-TPC&amp;CatNr=12060101&amp;</t>
  </si>
  <si>
    <t>http://www.belimo.ch/CH/EN/Product/Water/ProductDetail.cfm?MatNr=AVK24ALON&amp;CatNr=12060101&amp;</t>
  </si>
  <si>
    <t>http://www.belimo.ch/CH/EN/Product/Water/ProductDetail.cfm?MatNr=SR24A-MP-5&amp;CatNr=110304&amp;VCat=W2</t>
  </si>
  <si>
    <t>http://www.belimo.ch/CH/EN/Product/Water/ProductDetail.cfm?MatNr=SR24ALON-5&amp;CatNr=110304&amp;VCat=W2</t>
  </si>
  <si>
    <t>http://www.belimo.ch/CH/EN/Product/Water/ProductDetail.cfm?MatNr=GR24A-MP-5&amp;CatNr=11060107&amp;VCat=W2</t>
  </si>
  <si>
    <t>http://www.belimo.ch/CH/EN/Product/Water/ProductDetail.cfm?MatNr=GR24A-MP-7&amp;CatNr=11060107&amp;VCat=W2</t>
  </si>
  <si>
    <t>http://www.belimo.ch/CH/EN/Product/Water/ProductDetail.cfm?MatNr=GR24ALON-5&amp;CatNr=11060107&amp;VCat=W2</t>
  </si>
  <si>
    <t>http://www.belimo.ch/CH/EN/Product/Water/ProductDetail.cfm?MatNr=GR24ALON-7&amp;CatNr=11060107&amp;VCat=W2</t>
  </si>
  <si>
    <t>BLF230-T.2</t>
  </si>
  <si>
    <t>230 В AC, двиг. 40…75 с, пружина 20 с, термоэлектрический прерыватель (ТЭП)</t>
  </si>
  <si>
    <t>BLF24-T.2</t>
  </si>
  <si>
    <t>24 В AC/DC, двиг. 40…75 с, пружина 20 с, термоэлектрический прерыватель (ТЭП)</t>
  </si>
  <si>
    <t>http://belimo.com.ua/files/file00244.pdf</t>
  </si>
  <si>
    <t>BF230-T.2</t>
  </si>
  <si>
    <t>BF24-T.1</t>
  </si>
  <si>
    <t>BF24-T.2</t>
  </si>
  <si>
    <t>http://belimo.com.ua/files/file00247.pdf</t>
  </si>
  <si>
    <t>BLF230.2</t>
  </si>
  <si>
    <t>BF230.2</t>
  </si>
  <si>
    <t>BF24.2</t>
  </si>
  <si>
    <t>BLF24.2</t>
  </si>
  <si>
    <t>http://belimo.com.ua/files/file00243.pdf</t>
  </si>
  <si>
    <t>http://belimo.com.ua/files/file00245.pdf</t>
  </si>
  <si>
    <t>230 В AC, двиг. 40…75 с, пружина 20 с, без термоэлектрического прерывателя (без ТЭП)</t>
  </si>
  <si>
    <t>24 В AC/DC, двиг. 40…75 с, пружина 20 с, без термоэлектрического прерывателя (без ТЭП)</t>
  </si>
  <si>
    <r>
      <t xml:space="preserve">230 В AC, двиг. &lt;120 с, пружина </t>
    </r>
    <r>
      <rPr>
        <sz val="9"/>
        <rFont val="Calibri"/>
        <family val="2"/>
        <charset val="204"/>
      </rPr>
      <t>~16</t>
    </r>
    <r>
      <rPr>
        <sz val="9"/>
        <rFont val="Arial"/>
        <family val="2"/>
        <charset val="204"/>
      </rPr>
      <t xml:space="preserve"> с, термоэлектрический прерыватель (ТЭП)</t>
    </r>
  </si>
  <si>
    <t>24 В AC/DC, двиг. &lt;120 с, пружина ~16 с, термоэлектрический прерыватель (ТЭП)</t>
  </si>
  <si>
    <r>
      <t xml:space="preserve">230 В AC, двиг. &lt;120 с, пружина </t>
    </r>
    <r>
      <rPr>
        <sz val="9"/>
        <rFont val="Calibri"/>
        <family val="2"/>
        <charset val="204"/>
      </rPr>
      <t>~16</t>
    </r>
    <r>
      <rPr>
        <sz val="9"/>
        <rFont val="Arial"/>
        <family val="2"/>
        <charset val="204"/>
      </rPr>
      <t xml:space="preserve"> с, без термоэлектрического прерывателя (ТЭП)</t>
    </r>
  </si>
  <si>
    <t>24 В AC/DC, двиг. &lt;120 с, пружина ~16 с, без термоэлектрического прерывателя (без ТЭП)</t>
  </si>
  <si>
    <r>
      <t xml:space="preserve">Серия </t>
    </r>
    <r>
      <rPr>
        <b/>
        <sz val="11"/>
        <color indexed="53"/>
        <rFont val="Arial"/>
        <family val="2"/>
        <charset val="204"/>
      </rPr>
      <t>BLE…</t>
    </r>
    <r>
      <rPr>
        <b/>
        <sz val="11"/>
        <rFont val="Arial"/>
        <family val="2"/>
        <charset val="204"/>
      </rPr>
      <t xml:space="preserve">, усилие привода </t>
    </r>
    <r>
      <rPr>
        <b/>
        <sz val="11"/>
        <color indexed="53"/>
        <rFont val="Arial"/>
        <family val="2"/>
        <charset val="204"/>
      </rPr>
      <t>15 Нм</t>
    </r>
  </si>
  <si>
    <t>BLE24.2</t>
  </si>
  <si>
    <t>Мультиупаковка 160 шт., 230 В AC, двиг. 40…75 с, пружина 20 с, ТЭП</t>
  </si>
  <si>
    <t>Мультиупаковка 60 шт., 230 В AC, двиг. 40…75 с, пружина 20 с, ТЭП</t>
  </si>
  <si>
    <t>Мультиупаковка 160 шт., 24 В AC/DC, двиг. 40…75 с, пружина 20 с, ТЭП</t>
  </si>
  <si>
    <t>Мультиупаковка 60 шт., 24 В AC/DC, двиг. 40…75 с, пружина 20 с, ТЭП</t>
  </si>
  <si>
    <t>Мультиупаковка 160 шт., 230 В AC, двиг. &lt;120 с, пружина ~16 с, ТЭП</t>
  </si>
  <si>
    <t>Мультиупаковка 60 шт., 230 В AC, двиг. &lt;120 с, пружина ~16 с, ТЭП</t>
  </si>
  <si>
    <t>Мультиупаковка 160 шт., 24 В AC/DC, двиг. &lt;120 с, пружина ~16 с, ТЭП</t>
  </si>
  <si>
    <t>Мультиупаковка 60 шт., 24 В AC/DC, двиг. &lt;120 с, пружина ~16 с, ТЭП</t>
  </si>
  <si>
    <t>Мультиупаковка 160 шт., 230 В AC, двиг. 40…75 с, пружина 20 с, без ТЭП</t>
  </si>
  <si>
    <t>Мультиупаковка 60 шт., 230 В AC, двиг. 40…75 с, пружина 20 с, без ТЭП</t>
  </si>
  <si>
    <t>Мультиупаковка 160 шт., 24 В AC/DC, двиг. 40…75 с, пружина 20 с, без ТЭП</t>
  </si>
  <si>
    <t>Мультиупаковка 60 шт., 24 В AC/DC, двиг. 40…75 с, пружина 20 с, без ТЭП</t>
  </si>
  <si>
    <t>Мультиупаковка 160 шт., 230 В AC, двиг. &lt;120 с, пружина ~16 с, без ТЭП</t>
  </si>
  <si>
    <t>Мультиупаковка 60 шт., 230 В AC, двиг. &lt;120 с, пружина ~16 с, без ТЭП</t>
  </si>
  <si>
    <t>Мультиупаковка 160 шт., 24 В AC/DC, двиг. &lt;120 с, пружина ~16 с, без ТЭП</t>
  </si>
  <si>
    <t>Мультиупаковка 60 шт., 24 В AC/DC, двиг. &lt;120 с, пружина ~16 с, без ТЭП</t>
  </si>
  <si>
    <t>http://belimo.com.ua/files/file00249.pdf</t>
  </si>
  <si>
    <r>
      <t xml:space="preserve">Серия </t>
    </r>
    <r>
      <rPr>
        <b/>
        <sz val="11"/>
        <color indexed="53"/>
        <rFont val="Arial"/>
        <family val="2"/>
        <charset val="204"/>
      </rPr>
      <t>BE…</t>
    </r>
    <r>
      <rPr>
        <b/>
        <sz val="11"/>
        <rFont val="Arial"/>
        <family val="2"/>
        <charset val="204"/>
      </rPr>
      <t xml:space="preserve">, усилие привода </t>
    </r>
    <r>
      <rPr>
        <b/>
        <sz val="11"/>
        <color indexed="53"/>
        <rFont val="Arial"/>
        <family val="2"/>
        <charset val="204"/>
      </rPr>
      <t>40 Нм</t>
    </r>
  </si>
  <si>
    <t>230 В AC, двигатель &lt;30 сек, шток клапана 12 х 12</t>
  </si>
  <si>
    <t>Мультиупаковка мин. 60 шт., 230 В AC/DC, двигатель &lt;30 сек, шток клапана 12 х 12</t>
  </si>
  <si>
    <t>24 В AC/DC, двигатель &lt;30 сек, шток клапана 12 х 12</t>
  </si>
  <si>
    <t>Мультиупаковка мин. 160 шт., 24 В AC/DC, двигатель &lt;30 сек, шток клапана 12 х 12</t>
  </si>
  <si>
    <t>Мультиупаковка мин. 60 шт., 24 В AC/DC, двигатель &lt;30 сек, шток клапана 12 х 12</t>
  </si>
  <si>
    <t>http://belimo.com.ua/files/file00250.pdf</t>
  </si>
  <si>
    <t>BE230.2</t>
  </si>
  <si>
    <t>BE24.2</t>
  </si>
  <si>
    <t>230 В AC, двигатель &lt;60 сек, шток клапана 14 х 14</t>
  </si>
  <si>
    <t>Мультиупаковка 160 шт., 230 В AC/DC, двигатель &lt;60 сек, шток клапана 14 х 14</t>
  </si>
  <si>
    <t>Мультиупаковка 60 шт., 230 В AC/DC, двигатель &lt;60 сек, шток клапана 14 х 14</t>
  </si>
  <si>
    <t>230 В AC, двигатель &lt;60 сек, шток клапана 12 х 12</t>
  </si>
  <si>
    <t>24 В AC/DC, двигатель &lt;60 сек, шток клапана 14 х 14</t>
  </si>
  <si>
    <t>Мультиупаковка 160 шт., 24 В AC/DC, двигатель &lt;60 сек, шток клапана 14 х 14</t>
  </si>
  <si>
    <t>Мультиупаковка 60 шт., 24 В AC/DC, двигатель &lt;60 сек, шток клапана 14 х 14</t>
  </si>
  <si>
    <t>24 В AC/DC, двигатель &lt;60 сек, шток клапана 12 х 12</t>
  </si>
  <si>
    <t>При выборе электроприводов огнезадерживающих клапанов и клапанов дымоудаления, обязательно следует пользоваться</t>
  </si>
  <si>
    <t>клапанов.</t>
  </si>
  <si>
    <t>каталогами производителей клапанов - в них указаны необходимые типы и количества приводов для каждого типоразмера</t>
  </si>
  <si>
    <t>http://belimo.com.ua/files/file00248.pdf</t>
  </si>
  <si>
    <t>http://www.belimo.ch/pdf/e/bae72_4_e.pdf</t>
  </si>
  <si>
    <t>ZBAE72</t>
  </si>
  <si>
    <t>ZBAE95</t>
  </si>
  <si>
    <r>
      <t xml:space="preserve">Термоэлектрический прерыватель, температура срабатывания 72 </t>
    </r>
    <r>
      <rPr>
        <sz val="9"/>
        <rFont val="Calibri"/>
        <family val="2"/>
        <charset val="204"/>
      </rPr>
      <t>°</t>
    </r>
    <r>
      <rPr>
        <sz val="9"/>
        <rFont val="Arial"/>
        <family val="2"/>
        <charset val="204"/>
      </rPr>
      <t>С</t>
    </r>
  </si>
  <si>
    <t>Термоэлектрический прерыватель с кнопкой тестирования, темп. срабатывания 72 °С</t>
  </si>
  <si>
    <t>Сменный носик термопрерывателя, температура срабатывания 72 °С</t>
  </si>
  <si>
    <t>http://www.belimo.ch/CH/EN/Product/Accessories/AccessoryDetail.cfm?MatNr=ZBAE72&amp;CatNr=9902&amp;</t>
  </si>
  <si>
    <t>http://www.belimo.ch/CH/EN/Product/Accessories/AccessoryDetail.cfm?MatNr=ZBAE95&amp;CatNr=9902&amp;</t>
  </si>
  <si>
    <t>Сменный носик термопрерывателя, темп. срабатывания 95 °С (корпус зеленого цвета)</t>
  </si>
  <si>
    <t>Индикатор положения (стрелка) для приводов BLF…/BF…, мин. заказ 1000 шт</t>
  </si>
  <si>
    <t>Ручка-ключ для ручного взвода пружины для приводов BLF…/BF…, мин. заказ 1000 шт</t>
  </si>
  <si>
    <t>Вставка, переход с сечения штока 12х12 мм на 10х10 мм, для BLF…, мин. заказ 2000 шт</t>
  </si>
  <si>
    <t>12162-00001</t>
  </si>
  <si>
    <t>21841-00002</t>
  </si>
  <si>
    <t>21880-00002</t>
  </si>
  <si>
    <t>230 В, с-ма SBS-Control, блок питания и коммуникация для B...-ST (1 привод на 1 блок)</t>
  </si>
  <si>
    <t>http://www.belimo.ch/CH/EN/Product/FireSmoke/ProductDetail.cfm?MatNr=BKN230-24&amp;CatNr=0301020301&amp;</t>
  </si>
  <si>
    <t>BLF24-ST</t>
  </si>
  <si>
    <t>http://www.belimo.ch/CH/EN/Product/FireSmoke/ProductDetail.cfm?MatNr=BLF24-ST&amp;CatNr=030101010102</t>
  </si>
  <si>
    <t>http://www.belimo.ch/CH/EN/Product/FireSmoke/ProductDetail.cfm?MatNr=BLF24-T-ST&amp;CatNr=030101010102</t>
  </si>
  <si>
    <t>BLF24-T-ST</t>
  </si>
  <si>
    <t>http://www.belimo.ch/CH/EN/Product/FireSmoke/ProductDetail.cfm?MatNr=BF24-ST&amp;CatNr=030101020102</t>
  </si>
  <si>
    <t>BF24-ST</t>
  </si>
  <si>
    <t>BF24-T-ST</t>
  </si>
  <si>
    <t>http://www.belimo.ch/CH/EN/Product/FireSmoke/ProductDetail.cfm?MatNr=BF24-T-ST&amp;CatNr=030101020102</t>
  </si>
  <si>
    <t>24 В AC/DC, 18 Нм, с ТЭП, работает с блоками BKN230-24MP и BKN230-24LON</t>
  </si>
  <si>
    <t>24 В AC/DC, 6 Нм, с пружиной, без ТЭП,  работает с блоками BKN230-24 (опц. - с другими)</t>
  </si>
  <si>
    <t>24 В AC/DC, 6 Нм, с пружиной, с ТЭП,  работает с блоками BKN230-24 (опц. - с другими)</t>
  </si>
  <si>
    <t>24 В AC/DC, 18 Нм, с пружиной, без ТЭП,  работает с блоками BKN230-24 (опц. - с другими)</t>
  </si>
  <si>
    <t>24 В AC/DC, 18 Нм, с пружиной, с ТЭП,  работает с блоками BKN230-24 (опц. - с другими)</t>
  </si>
  <si>
    <t>BAE72-F-ST</t>
  </si>
  <si>
    <t>http://www.belimo.ch/CH/EN/Product/FireSmoke/AccessoryDetail.cfm?MatNr=BAE72-F-ST</t>
  </si>
  <si>
    <t>http://www.belimo.ch/CH/EN/Product/FireSmoke/AccessoryDetail.cfm?MatNr=BAE72-S-F-ST</t>
  </si>
  <si>
    <t>BAE72-S-F-ST</t>
  </si>
  <si>
    <t>Salt fog spray test EN 60068-2-52 (Fraunhofer Institut ICT / DE)</t>
  </si>
  <si>
    <t>Ammoniac test DIN 50916-2 (Fraunhofer Institut ICT / DE)</t>
  </si>
  <si>
    <t>Climate test IEC60068-2-30 (Trikon Solutions AG / CH)</t>
  </si>
  <si>
    <t>Disinfectant (animals) (Trikon Solutions AG / CH)</t>
  </si>
  <si>
    <t>Cable glands / hollow shaft polyamide (PA)</t>
  </si>
  <si>
    <t>Connecting cable FRNC</t>
  </si>
  <si>
    <t>Spindle clamp / screws in general Steel 1.4404</t>
  </si>
  <si>
    <t>Seals EPDM</t>
  </si>
  <si>
    <t>Form-fit insert aluminium anodised</t>
  </si>
  <si>
    <t>Noxious gas test EN 60068-2-60 (Fraunhofer Institut ICT / DE)</t>
  </si>
  <si>
    <t>UV Test (Solar radiation at ground level) EN 60068-2-5, EN 60068-2-63 (Quinel / Zug CH)</t>
  </si>
  <si>
    <t>Actuator housing polypropylene (PP)</t>
  </si>
  <si>
    <t>IP66 + IP67</t>
  </si>
  <si>
    <t>Степень защиты IEC/EN:</t>
  </si>
  <si>
    <t>Область применения:</t>
  </si>
  <si>
    <t>Защита против:</t>
  </si>
  <si>
    <t>Используемые материалы:</t>
  </si>
  <si>
    <t>http://www.belimo.ch/pdf/e/NM24P_datasheet_en-gb.pdf</t>
  </si>
  <si>
    <t>http://www.belimo.ch/pdf/e/NM24P-S_datasheet_en-gb.pdf</t>
  </si>
  <si>
    <t>http://www.belimo.ch/pdf/e/NM24P-SR_datasheet_en-gb.pdf</t>
  </si>
  <si>
    <t>http://www.belimo.ch/pdf/e/NM24P-P5_datasheet_en-gb.pdf</t>
  </si>
  <si>
    <t>http://www.belimo.ch/pdf/e/NM24P-MF_datasheet_en-gb.pdf</t>
  </si>
  <si>
    <t>http://www.belimo.ch/pdf/e/NM230P_datasheet_en-gb.pdf</t>
  </si>
  <si>
    <t>http://www.belimo.ch/pdf/e/NM230P-S_datasheet_en-gb.pdf</t>
  </si>
  <si>
    <t>http://www.belimo.ch/pdf/e/NM230PSR_datasheet_en-gb.pdf</t>
  </si>
  <si>
    <t>http://www.belimo.ch/pdf/e/HH230_1_0_en.pdf</t>
  </si>
  <si>
    <t>HH230</t>
  </si>
  <si>
    <t>HT230</t>
  </si>
  <si>
    <t>http://www.belimo.ch/pdf/e/HT230_1_0_en.pdf</t>
  </si>
  <si>
    <t>Комплект поставки:</t>
  </si>
  <si>
    <t>Приводы в защитном корпусе поставляются с завода как единое изделие.</t>
  </si>
  <si>
    <t>Доукомплектация по месту не допускается.</t>
  </si>
  <si>
    <t>10 Нм, 24 В AC/DC, мультифункциональная технология (программируемый)</t>
  </si>
  <si>
    <t>230 В AC, встр. гигростат для предотвращения конденсации, порог включения 65%</t>
  </si>
  <si>
    <t>230 В AC, встр. термостат, диап. настройки –10 ... +50°C (заводская уставка +30°C)</t>
  </si>
  <si>
    <t>20 Нм, 24 В AC/DC, мультифункциональная технология (программируемый)</t>
  </si>
  <si>
    <t>http://www.belimo.ch/pdf/e/SM24P_datasheet_en-gb.pdf</t>
  </si>
  <si>
    <t>http://www.belimo.ch/pdf/e/SM24P-S_datasheet_en-gb.pdf</t>
  </si>
  <si>
    <t>http://www.belimo.ch/pdf/e/SM24P-SR_datasheet_en-gb.pdf</t>
  </si>
  <si>
    <t>http://www.belimo.ch/pdf/e/SM24P-P5_datasheet_en-gb.pdf</t>
  </si>
  <si>
    <t>http://www.belimo.ch/pdf/e/SM24P-MF_datasheet_en-gb.pdf</t>
  </si>
  <si>
    <t>http://www.belimo.ch/pdf/e/SM230P_datasheet_en-gb.pdf</t>
  </si>
  <si>
    <t>http://www.belimo.ch/pdf/e/SM230P-S_datasheet_en-gb.pdf</t>
  </si>
  <si>
    <t>http://www.belimo.ch/pdf/e/SM230PSR_datasheet_en-gb.pdf</t>
  </si>
  <si>
    <t>http://www.belimo.ch/pdf/e/NKQ24P-1_1_0_en.pdf</t>
  </si>
  <si>
    <t>NKQ24P-1</t>
  </si>
  <si>
    <t>C конденсаторным возвратом, ускоренные:</t>
  </si>
  <si>
    <t xml:space="preserve">6 Нм, 24 В AC/DC, двухпозиционное (откр./закр.), двиг. 4 сек, конденс. возврат - 4 с </t>
  </si>
  <si>
    <t>http://www.belimo.ch/pdf/e/NKQ24P-SR_1_0_en.pdf</t>
  </si>
  <si>
    <t>NKQ24P-SR</t>
  </si>
  <si>
    <t xml:space="preserve">6 Нм, 24 В AC/DC, аналоговое управление 0…10 В, двиг. 4 сек, конденс. возврат - 4 с </t>
  </si>
  <si>
    <t>http://www.belimo.ch/pdf/e/NKQ24P-MF_1_0_en.pdf</t>
  </si>
  <si>
    <t>NKQ24P-MF</t>
  </si>
  <si>
    <t xml:space="preserve">6 Нм, 24 В AC/DC, программируемый, двиг. 4…20 сек, конденс. возврат - 4 с </t>
  </si>
  <si>
    <t>http://www.belimo.ch/pdf/e/SR24P_1_2_en.pdf</t>
  </si>
  <si>
    <t>http://www.belimo.ch/pdf/e/SR24P-SR_1_1_en.pdf</t>
  </si>
  <si>
    <t>http://www.belimo.ch/pdf/e/SR230P_1_2_en.pdf</t>
  </si>
  <si>
    <t>IP66, NEMA 4, UL Enclosure Type 4</t>
  </si>
  <si>
    <t>Степень защиты:</t>
  </si>
  <si>
    <t>Сертификаты:</t>
  </si>
  <si>
    <t xml:space="preserve">Certified to IEC/EN 60730-1 and IEC/EN 60730-2-14 cULus according to UL 60730-1 and UL </t>
  </si>
  <si>
    <t xml:space="preserve">60730-2-14 and CAN/CSA E60730-1:02 </t>
  </si>
  <si>
    <t>http://www.belimo.ch/pdf/e/GM230G-T_1_0_en.pdf</t>
  </si>
  <si>
    <t>GM230G-T</t>
  </si>
  <si>
    <t>http://www.belimo.ch/pdf/e/GM24G-T_1_0_en.pdf</t>
  </si>
  <si>
    <t>GM24G-T</t>
  </si>
  <si>
    <t>http://www.belimo.ch/pdf/e/GM24G-SR-T_1_0_en.pdf</t>
  </si>
  <si>
    <t>GM24G-SR-T</t>
  </si>
  <si>
    <t>http://www.belimo.ch/pdf/e/GM24G-MF-T_1_0_en.pdf</t>
  </si>
  <si>
    <t>GM24G-MF-T</t>
  </si>
  <si>
    <t>HH24-MG</t>
  </si>
  <si>
    <t>24 В AC/DC, встр. подогреватель с гигростатом, порог включения 65%</t>
  </si>
  <si>
    <t>http://www.belimo.ch/pdf/e/HH24-MG_1_1_en.pdf</t>
  </si>
  <si>
    <t>http://www.belimo.ch/pdf/e/HH230-MG_1_0_en.pdf</t>
  </si>
  <si>
    <t>HH230-MG</t>
  </si>
  <si>
    <t>230 В AC, встр. подогреватель с гигростатом, порог включения 65%</t>
  </si>
  <si>
    <t>HT24-MG</t>
  </si>
  <si>
    <t>HT230-MG</t>
  </si>
  <si>
    <t>24 В AC/DC, встр. подогр. с термостатом, диап. настройки –10 ... +50°C (завод. уставка +30°C)</t>
  </si>
  <si>
    <t>230 В AC, встр. подогр. с термостатом, диап. настройки –10 ... +50°C (завод. уставка +30°C)</t>
  </si>
  <si>
    <t>http://www.belimo.ch/pdf/e/HT24-MG_1_1_en.pdf</t>
  </si>
  <si>
    <t>http://www.belimo.ch/pdf/e/HT230-MG_1_1_en.pdf</t>
  </si>
  <si>
    <t>40 Нм, 24 В AC/DC, мультифункциональная технология (программируемый)</t>
  </si>
  <si>
    <t>http://www.belimo.ch/pdf/e/NFG-L_1_1_en.pdf</t>
  </si>
  <si>
    <t>NFG-L</t>
  </si>
  <si>
    <t xml:space="preserve">10 Нм, 24 В AC/DC, двухпозиционное (откр./закр.) или трехточечное управление, 150 с </t>
  </si>
  <si>
    <t>10 Нм, 24 В AC/DC, двухпозиционное (откр./закр.) или трехточ. упр., 150 с, 1 доп. конт.</t>
  </si>
  <si>
    <t xml:space="preserve">10 Нм, 24 В AC/DC, аналоговое управление 0…10 В, 150 с </t>
  </si>
  <si>
    <t>10 Нм, 24 В AC/DC, двухпоз. (откр./закр.) или трехточ. упр., 150 с, потенц. обр. связи 5 КОм</t>
  </si>
  <si>
    <t xml:space="preserve">10 Нм, 230 В AC,  двухпозиционное (откр./закр.) или трехточечное управление, 150 с </t>
  </si>
  <si>
    <t xml:space="preserve">10 Нм, 230 В AC,  двухпозиционное (откр./закр.) или трехточ. упр., 1 доп. конт., 150 с </t>
  </si>
  <si>
    <t>10 Нм, 230 В AC,  аналоговое управление 0…10 В, 150 с</t>
  </si>
  <si>
    <t xml:space="preserve">20 Нм, 24 В AC/DC, двухпозиционное (откр./закр.) или трехточечное управление, 150 с </t>
  </si>
  <si>
    <t>20 Нм, 24 В AC/DC, двухпозиционное (откр./закр.) или трехточ. упр., 150 с, 1 доп. конт.</t>
  </si>
  <si>
    <t xml:space="preserve">20 Нм, 24 В AC/DC, аналоговое управление 0…10 В, 150 с </t>
  </si>
  <si>
    <t>20 Нм, 24 В AC/DC, двухпоз. (откр./закр.) или трехточ. упр., 150 с, потенц. обр. связи 5 КОм</t>
  </si>
  <si>
    <t xml:space="preserve">20 Нм, 230 В AC,  двухпозиционное (откр./закр.) или трехточечное управление, 150 с </t>
  </si>
  <si>
    <t xml:space="preserve">20 Нм, 230 В AC,  двухпозиционное (откр./закр.) или трехточ. упр., 1 доп. конт., 150 с </t>
  </si>
  <si>
    <t>20 Нм, 230 В AC,  аналоговое управление 0…10 В, 150 с</t>
  </si>
  <si>
    <t>18 Нм, 24 В AC/DC,  двухпозиц. (откр./закр.) или трехточ. упр., 90 с, для ДУ 15…50(80) мм</t>
  </si>
  <si>
    <t>18 Нм, 24 В AC/DC, аналоговое управление 0…10 В. упр., 90 с, для ДУ 15…50(80) мм</t>
  </si>
  <si>
    <t>18 Нм, 230 В AC,  двухпозиц. (откр./закр.) или трехточ. упр., 90 с, для ДУ 15…50(80) мм</t>
  </si>
  <si>
    <t xml:space="preserve">40 Нм, 24 В AC/DC, двухпозиционное (откр./закр.) или трехточечное управление, 150 с </t>
  </si>
  <si>
    <t xml:space="preserve">40 Нм, 230 В AC, двухпозиционное (откр./закр.) или трехточечное управление, 150 с </t>
  </si>
  <si>
    <t xml:space="preserve">40 Нм, 24 В AC/DC, аналоговое управление 0…10 В, 150 с </t>
  </si>
  <si>
    <t>http://www.belimo.ch/pdf/e/NFG-S2-L_1_1_en.pdf</t>
  </si>
  <si>
    <t>NFG-S2-L</t>
  </si>
  <si>
    <t>http://www.belimo.ch/pdf/e/NF24G-SR-L_1_1_en.pdf</t>
  </si>
  <si>
    <t>NF24G-SR-L</t>
  </si>
  <si>
    <t>10 Нм, 24 В AC/DC, аналоговое управление 0…10 В, 150 с, , двиг. 150 с, пруж. 20 с, вращение влево</t>
  </si>
  <si>
    <t>NF24G-MF-L</t>
  </si>
  <si>
    <t>10 Нм, 24 В AC/DC, мультифункциональная технология (программируемый), вращение влево</t>
  </si>
  <si>
    <t>http://www.belimo.ch/pdf/e/NF24G-MF-L_1_1_en.pdf</t>
  </si>
  <si>
    <t>http://www.belimo.ch/pdf/e/HH24-FG_1_0_en.pdf</t>
  </si>
  <si>
    <t>HH24-FG</t>
  </si>
  <si>
    <t>http://www.belimo.ch/pdf/e/HT24-FG_1_1_en.pdf</t>
  </si>
  <si>
    <t>HT24-FG</t>
  </si>
  <si>
    <t>SFG-L</t>
  </si>
  <si>
    <t>SFG-S2-L</t>
  </si>
  <si>
    <t>SF24G-SR-L</t>
  </si>
  <si>
    <t>SF24G-MF-L</t>
  </si>
  <si>
    <t>20 Нм, 24 В AC/DC, аналоговое управление 0…10 В, 150 с, , двиг. 150 с, пруж. 20 с, вращение влево</t>
  </si>
  <si>
    <t>20 Нм, 24 В AC/DC, мультифункциональная технология (программируемый), вращение влево</t>
  </si>
  <si>
    <t>http://www.belimo.ch/pdf/e/SFG-L_1_1_en.pdf</t>
  </si>
  <si>
    <t>http://www.belimo.ch/pdf/e/SFG-S2-L_1_1_en.pdf</t>
  </si>
  <si>
    <t>http://www.belimo.ch/pdf/e/SF24G-SR-L_1_1_en.pdf</t>
  </si>
  <si>
    <t>http://www.belimo.ch/pdf/e/SF24G-MF-L_1_1_en.pdf</t>
  </si>
  <si>
    <t>В данном прайс-листе приведены не все варианты электроприводов в защитном исполнении. Другие модификации - по запросу.</t>
  </si>
  <si>
    <r>
      <rPr>
        <b/>
        <u/>
        <sz val="12"/>
        <color indexed="53"/>
        <rFont val="Arial"/>
        <family val="2"/>
        <charset val="204"/>
      </rPr>
      <t>и влаги IP66/67, повышенная защита от агрессивных сред)</t>
    </r>
    <r>
      <rPr>
        <b/>
        <sz val="12"/>
        <rFont val="Arial"/>
        <family val="2"/>
        <charset val="204"/>
      </rPr>
      <t xml:space="preserve"> и </t>
    </r>
    <r>
      <rPr>
        <b/>
        <u/>
        <sz val="12"/>
        <color indexed="53"/>
        <rFont val="Arial"/>
        <family val="2"/>
        <charset val="204"/>
      </rPr>
      <t>NEMA4 (IP66)</t>
    </r>
  </si>
  <si>
    <t>http://www.belimo.ch/pdf/e/GRC24G-SZ-T-5_1_0_en.pdf</t>
  </si>
  <si>
    <t>GRC24G-SZ-T-5</t>
  </si>
  <si>
    <t>40 Нм, 24 В AC/DC, аналог. упр. 0…10 В, 35 с, крепление под фланец баттерфляя F05</t>
  </si>
  <si>
    <t>http://www.belimo.ch/pdf/e/GRC24G-MF-T-5_1_1_en.pdf</t>
  </si>
  <si>
    <t>GRC24G-MF-T-5</t>
  </si>
  <si>
    <t>40 Нм, 24 В AC/DC, программируемый, 90…150 с, крепление под фланец баттерфляя F05</t>
  </si>
  <si>
    <t>http://www.belimo.ch/pdf/e/DRC24G-T-7_1_1_en.pdf</t>
  </si>
  <si>
    <t>DRC24G-T-7</t>
  </si>
  <si>
    <r>
      <rPr>
        <b/>
        <sz val="12"/>
        <color indexed="53"/>
        <rFont val="Arial"/>
        <family val="2"/>
        <charset val="204"/>
      </rPr>
      <t xml:space="preserve">других производителей </t>
    </r>
    <r>
      <rPr>
        <b/>
        <sz val="12"/>
        <rFont val="Arial"/>
        <family val="2"/>
        <charset val="204"/>
      </rPr>
      <t>(Danfoss, Siemens, TAC, Honeywell и др.)</t>
    </r>
  </si>
  <si>
    <t>MS-NRE1</t>
  </si>
  <si>
    <t>ESBE:</t>
  </si>
  <si>
    <t xml:space="preserve"> - серии VRB (DN 15..50) - с адаптером MS-NRE6</t>
  </si>
  <si>
    <t xml:space="preserve"> - серии VRG (DN 15..50) - с адаптером MS-NRE6</t>
  </si>
  <si>
    <t xml:space="preserve"> - серии 3MG - с адаптером MS-NRE1</t>
  </si>
  <si>
    <t xml:space="preserve"> - по запросу доступны переходники для других серий клапанов ESBE</t>
  </si>
  <si>
    <t xml:space="preserve"> - серии HRE…, HFE…(DN 15..80)  - с адаптером MS-NRE6</t>
  </si>
  <si>
    <t>быть установлены приводы Белимо. Дополнительная информация доступна по запросу.</t>
  </si>
  <si>
    <t>2. Для самостоятельного подбора привода Белимо для клапана другого производителя, зайдите на сайт</t>
  </si>
  <si>
    <r>
      <rPr>
        <u/>
        <sz val="10"/>
        <rFont val="Arial"/>
        <family val="2"/>
        <charset val="204"/>
      </rPr>
      <t>www.belimo.ch</t>
    </r>
    <r>
      <rPr>
        <sz val="10"/>
        <rFont val="Arial"/>
        <family val="2"/>
        <charset val="204"/>
      </rPr>
      <t xml:space="preserve"> в раздел "Retrofit" и последовательно введите конструктив клапана, название производителя клапанов,</t>
    </r>
  </si>
  <si>
    <t>серию клапанов, диаметр и пропускную способность и выберите необходимый привод Белимо (по усилию,</t>
  </si>
  <si>
    <t>напряжению питания, наличию\отсутствию конденсаторного возврата, типу управляющего сигнала).</t>
  </si>
  <si>
    <t xml:space="preserve">Перед размещением заказа рекомендуется проверка правильности подбора - </t>
  </si>
  <si>
    <t>пожалуйста, обратитесь к представителю Белимо.</t>
  </si>
  <si>
    <t xml:space="preserve">10 Нм, 24 В AC/DC, без пружины, трехточечное управление, 140 сек </t>
  </si>
  <si>
    <t xml:space="preserve">10 Нм, 230 В AC, без пружины, трехточечное управление, 140 сек </t>
  </si>
  <si>
    <t xml:space="preserve">10 Нм, 24 В AC/DC, без пружины, аналоговое управление 0…10 В, 140 сек </t>
  </si>
  <si>
    <t xml:space="preserve">10 Нм, 24 В AC/DC, без пружины, аналоговое управление 0…10 В, 35 сек </t>
  </si>
  <si>
    <t>DANFOSS:</t>
  </si>
  <si>
    <t xml:space="preserve">Вспомогательный переключатель, безпотенциальный, перекидной, 1 точка переключения </t>
  </si>
  <si>
    <t>http://www.belimo.ch/pdf/e/HT24-3-T_1_0_en.pdf</t>
  </si>
  <si>
    <t>http://www.belimo.ch/pdf/e/HT230-3-T_1_0_en.pdf</t>
  </si>
  <si>
    <t>http://www.belimo.ch/pdf/e/HT24-SR-T_1_0_en.pdf</t>
  </si>
  <si>
    <t>http://www.belimo.ch/pdf/e/nr_3_e9_2.pdf</t>
  </si>
  <si>
    <t>http://www.belimo.ch/pdf/e/NRE6_montage_1_2.pdf</t>
  </si>
  <si>
    <t>Переходник для ESBE VRG..., VRB..., DANFOSS HRE…, HFE…</t>
  </si>
  <si>
    <t>Переходник для ESBE 3MG, F120...F165, 4HG, TERMOMIX 3W D15S...D32S, DUMSERWERK</t>
  </si>
  <si>
    <t>MS-NRE2</t>
  </si>
  <si>
    <t>Переходник для ESBE G119...G151, TERMOMIX 3W D15...D32</t>
  </si>
  <si>
    <t>http://www.belimo.ch/CH/EN/Product/Water/AccessoryDetail.cfm?MatNr=MS-NRE2</t>
  </si>
  <si>
    <t>http://www.belimo.ch/CH/EN/Product/Water/AccessoryDetail.cfm?MatNr=MS-NRE1</t>
  </si>
  <si>
    <t>http://www.belimo.ch/CH/EN/Product/Water/AccessoryDetail.cfm?MatNr=MS-NRE3</t>
  </si>
  <si>
    <t>Переходник для ESBE 4MG, F432...F465, TERMOMIX 4W C15S...C32S</t>
  </si>
  <si>
    <t>MS-NRE3</t>
  </si>
  <si>
    <t>http://www.belimo.ch/CH/EN/Product/Water/AccessoryDetail.cfm?MatNr=MS-NRE4</t>
  </si>
  <si>
    <t>Переходник для ESBE G419...G451, TERMOMIX 4W C15...C32</t>
  </si>
  <si>
    <t>MS-NRE4</t>
  </si>
  <si>
    <t>http://www.belimo.ch/CH/EN/Product/Water/AccessoryDetail.cfm?MatNr=MS-NRL</t>
  </si>
  <si>
    <t>Перех. для LANDIS + STAEFA (Ser. 2), VCI 31 DN 20...40, VBG 31 DN20...40, VBF 21 DN40...50</t>
  </si>
  <si>
    <t>MS-NRL</t>
  </si>
  <si>
    <t>Перех. для LANDIS + STAEFA (Series 1), B3F... DN 20...40, B3G... DN 20...40</t>
  </si>
  <si>
    <t>MS-NRL1</t>
  </si>
  <si>
    <t>http://www.belimo.ch/CH/EN/Product/Water/AccessoryDetail.cfm?MatNr=MS-NRL1</t>
  </si>
  <si>
    <t xml:space="preserve">OVENTROP 3W, 4W, H, MEIBES 3W, 4W, H, WITA 3W, 4W, H </t>
  </si>
  <si>
    <t>http://www.belimo.ch/CH/EN/Product/Water/AccessoryDetail.cfm?MatNr=MS-NRO1</t>
  </si>
  <si>
    <t>MS-NRO1</t>
  </si>
  <si>
    <t>24 В AC/DC, трехточечное управление, усилие 500Н, ход штока 5,5 мм</t>
  </si>
  <si>
    <t>230 В АС, трехточечное управление, усилие 500Н, ход штока 5,5 мм</t>
  </si>
  <si>
    <t>24 В AC/DC, аналоговое управление 0…10 В, усилие 500Н, ход штока 5,5 мм</t>
  </si>
  <si>
    <t>Применяются для следующих серий клапанов (подробнее - см. www.belimo.ch, раздел "Retrofit"):</t>
  </si>
  <si>
    <t xml:space="preserve">3. В состав приводов седельных клапанов нового поколения с буквами "…-RE" (Retrofit) в конце кода входит </t>
  </si>
  <si>
    <t xml:space="preserve">универсальный кронштейн-переходник, позволяющий устанавливать один и тот же привод Белимо на клапаны </t>
  </si>
  <si>
    <t>различных производителей.</t>
  </si>
  <si>
    <t>http://www.belimo.ch/pdf/e/NRDVX24-3-T-.._1_2_en.pdf</t>
  </si>
  <si>
    <t>http://www.belimo.ch/pdf/e/NRDVX230-3-T-.._1_1_en.pdf</t>
  </si>
  <si>
    <t>http://www.belimo.ch/pdf/e/NRDVX24-SR-T-.._1_1_en.pdf</t>
  </si>
  <si>
    <t>HONEYWELL:</t>
  </si>
  <si>
    <t>MUT:</t>
  </si>
  <si>
    <t>SIEMENS:</t>
  </si>
  <si>
    <t>TAC:</t>
  </si>
  <si>
    <t>1. В данном прайсе приведены не все возможные серии клапанов других производителей, на которые могут</t>
  </si>
  <si>
    <t>http://www.belimo.ch/pdf/e/NV24A-RE_datasheet_en-gb.pdf</t>
  </si>
  <si>
    <t>http://www.belimo.ch/pdf/e/NV230A-RE_datasheet_en-gb.pdf</t>
  </si>
  <si>
    <t>http://www.belimo.ch/pdf/e/NV24A-MP-RE_datasheet_en-gb.pdf</t>
  </si>
  <si>
    <t>http://www.belimo.ch/pdf/e/NVC24A-MP-RE_datasheet_en-gb.pdf</t>
  </si>
  <si>
    <t>http://www.belimo.ch/pdf/e/NVK24A-3-RE_datasheet_en-gb.pdf</t>
  </si>
  <si>
    <t>http://www.belimo.ch/pdf/e/NVK230A-3-RE_datasheet_en-gb.pdf</t>
  </si>
  <si>
    <t>http://www.belimo.ch/pdf/e/NVK24A-MP-RE_datasheet_en-gb.pdf</t>
  </si>
  <si>
    <t>http://www.belimo.ch/pdf/e/SV230A-RE_datasheet_en-gb.pdf</t>
  </si>
  <si>
    <t>http://www.belimo.ch/pdf/e/SV24A-MP-RE_datasheet_en-gb.pdf</t>
  </si>
  <si>
    <t>http://www.belimo.ch/pdf/e/SVC24A-MP-RE_datasheet_en-gb.pdf</t>
  </si>
  <si>
    <t>1000 Н, ход штока 20 мм, 24 В AC/DC, 3-point, 150 c, без пружины</t>
  </si>
  <si>
    <t>1000 Н, ход штока 20 мм, 24 В AC/DC, 0,5…10 В, MP, 150 c, без пружины</t>
  </si>
  <si>
    <t>1000 Н, ход штока 20 мм, 24 В AC/DC, 0,5…10 В, MP, 35 c, без пружины</t>
  </si>
  <si>
    <t>1500 Н, ход штока 20 мм, 24 В AC/DC, 0,5…10 В, MP, 150 c, без пружины</t>
  </si>
  <si>
    <t>1500 Н, ход штока 20 мм, 24 В AC/DC, 0,5…10 В, MP, 35 c, без пружины</t>
  </si>
  <si>
    <t>2500 Н, ход штока 50 мм, 24 В AC/DC, 3-point, 150 c, без пружины</t>
  </si>
  <si>
    <t>2500 Н, ход штока 50 мм, 24 В AC/DC, 0,5…10 В, MP, 150 c, без пружины</t>
  </si>
  <si>
    <t>2500 Н, ход штока 50 мм, 24 В AC/DC, 0,5…10 В, MP, 35 c, без пружины</t>
  </si>
  <si>
    <t>4500 Н, ход штока 50 мм, 24 В AC/DC, 0,5…10 В, 150 c, без пружины</t>
  </si>
  <si>
    <t>1000 Н, ход штока 20 мм, 230 В AC, 3-point, 150 c, без пружины</t>
  </si>
  <si>
    <t>1500 Н, ход штока 20 мм, 230 В AC, 3-point, 150 c, без пружины</t>
  </si>
  <si>
    <t>2500 Н, ход штока 50 мм, 230 В AC, 3-point, 150 c, без пружины</t>
  </si>
  <si>
    <t>1000 Н, ход штока 20 мм, 24 В AC/DC, 3-point, двиг. 150 c, конд. 35 с, конденсаторный возврат</t>
  </si>
  <si>
    <t>1000 Н, ход штока 20 мм, 230 В AC, 3-point, двиг. 150 c, конд. 35 с, конденсаторный возврат</t>
  </si>
  <si>
    <t>1000 Н, ход штока 20 мм, 24 В AC/DC, 0,5…10 В, MP, двиг. 35 c, конд. 35 с, конденсаторный возврат</t>
  </si>
  <si>
    <t>1000 Н, ход штока 20 мм, 24 В AC/DC, 0,5…10 В, MP, двиг. 150 c, конд. 35 с, конденсаторный возврат</t>
  </si>
  <si>
    <t>2000 Н, ход штока 32 мм, 24 В AC/DC, 3-point, двиг. 150 c, конд. 35 с, конденсаторный возврат</t>
  </si>
  <si>
    <t>2000 Н, ход штока 32 мм, 230 В AC, 3-point,  двиг. 150 c, конд. 35 с, конденсаторный возврат</t>
  </si>
  <si>
    <t>2000 Н, ход штока 32 мм, 24 В AC/DC, 0,5…10 В, MP, двиг. 150 c, конд. 35 с, конденсаторный возврат</t>
  </si>
  <si>
    <t>Внутри взрывозащищенного корпуса производства</t>
  </si>
  <si>
    <r>
      <rPr>
        <b/>
        <sz val="10"/>
        <rFont val="Arial"/>
        <family val="2"/>
        <charset val="204"/>
      </rPr>
      <t>Edelweiss (Италия)</t>
    </r>
    <r>
      <rPr>
        <sz val="10"/>
        <rFont val="Arial"/>
        <family val="2"/>
        <charset val="204"/>
      </rPr>
      <t xml:space="preserve"> находится электропривод производства</t>
    </r>
  </si>
  <si>
    <r>
      <t xml:space="preserve">Belimo Automation AG (Швейцария) - </t>
    </r>
    <r>
      <rPr>
        <sz val="10"/>
        <rFont val="Arial"/>
        <family val="2"/>
        <charset val="204"/>
      </rPr>
      <t>см. таблицу соответствия ниже.</t>
    </r>
  </si>
  <si>
    <t>Взрывозащита  II 2 GD EEx d IIC T6.</t>
  </si>
  <si>
    <t>Продукция сертифицирована в Украине,</t>
  </si>
  <si>
    <t>Свидетельство о взрывозащите ИСЦ ВЭ №2912.</t>
  </si>
  <si>
    <t xml:space="preserve">во взрывозащищенном исполнении производства Edelweiss </t>
  </si>
  <si>
    <t xml:space="preserve">16. Прайс на электроприводы </t>
  </si>
  <si>
    <t>16.1. ЭЛЕКТРОПРИВОДЫ ВОЗДУШНЫХ ЗАСЛОНОК</t>
  </si>
  <si>
    <t>Усилие 10 Нм, без пружинного возврата</t>
  </si>
  <si>
    <t>Усилие 8 Нм, без пружинного возврата, УСКОРЕННЫЕ</t>
  </si>
  <si>
    <t>Усилие 20 Нм, без пружинного возврата</t>
  </si>
  <si>
    <t>Усилие 16 Нм, без пружинного возврата, УСКОРЕННЫЕ</t>
  </si>
  <si>
    <t>Усилие 40 Нм, без пружинного возврата</t>
  </si>
  <si>
    <t>Усилие 20 Нм, со встроенной возвратной пружиной</t>
  </si>
  <si>
    <t>ДЫМОУДАЛЕНИЯ</t>
  </si>
  <si>
    <t xml:space="preserve">16.2. ЭЛЕКТРОПРИВОДЫ ОГНЕЗАДЕРЖИВАЮЩИХ КЛАПАНОВ И КЛАПАНОВ </t>
  </si>
  <si>
    <t>Усилие 12 Нм, со встроенной возвратной пружиной, без термопрерывателя</t>
  </si>
  <si>
    <t>Усилие 12 Нм, со встроенной возвратной пружиной,  с термопрерывателем</t>
  </si>
  <si>
    <t>Усилие 40 Нм, без пруж. возврата, без термопрерыв. (для клап. дымоудаления)</t>
  </si>
  <si>
    <t>16.3. ЭЛЕКТРОПРИВОДЫ ШАРОВЫХ КЛАПАНОВ</t>
  </si>
  <si>
    <t>Еех клеммные коробки</t>
  </si>
  <si>
    <t xml:space="preserve">Ссылка на теорию взрывозащиты и каталог продукции: </t>
  </si>
  <si>
    <t>http://belimo.com.ua/files/file00383.pdf</t>
  </si>
  <si>
    <t>Ссылка на техническую документацию:</t>
  </si>
  <si>
    <t>http://belimo.com.ua/files/file00406.pdf</t>
  </si>
  <si>
    <t>http://belimo.com.ua/files/file00431.pdf</t>
  </si>
  <si>
    <t>производства BELIMO Automation AG (Швейцария), (цены приведены в ЕВРО с НДС)</t>
  </si>
  <si>
    <t>ДУ</t>
  </si>
  <si>
    <t>Клапан + пружинный эл. привод 230 В</t>
  </si>
  <si>
    <t>производства BELIMO Automation AG (Швейцария), цены приведены в ЕВРО с НДС</t>
  </si>
  <si>
    <t xml:space="preserve">PICCV обеспечивает четкое и предсказуемое управление потоком в соответствии с управляющим сигналом - клапан PICCV пропускает определенный поток теплоносителя, зависящий лишь от степени открытия клапана, но не от перепада давления на нем. При этом осуществляется непрерывная динамическая балансировка системы, что позволяет существенно снизить количество необходимого тепло- или холодоносителя для поддержания заданных условий. Подбор оборудования предельно прост – клапан выбирается только по расходу. </t>
  </si>
  <si>
    <t>степенью защиты - см. в соответствующих разделах.</t>
  </si>
  <si>
    <t>Клапан состоит из двух секций - балансирования и регулирования. Подробная техническая информация:</t>
  </si>
  <si>
    <t>http://belimo.com.ua/files/file00375.pdf</t>
  </si>
  <si>
    <t>Электроприводы</t>
  </si>
  <si>
    <t>Макс. пропускная способн. Kv max (л/с) (настраивается)</t>
  </si>
  <si>
    <t>Клапан сочетает в себе функции балансировочного и регулирующего клапанов и позволяет обеспечивать каждое устройство точным и стабильным количеством тепло- или холодоносителя в зависимости от потребности, одновременно балансируя систему. Проектный расход настраивается двумя способами - либо вручную (шкала на корпусе привода), либо программно (для приводов серии ...-MF).</t>
  </si>
  <si>
    <t>Без пружинного возврата</t>
  </si>
  <si>
    <t>С пружинным возвратом</t>
  </si>
  <si>
    <t>питание 24 В AC/DC</t>
  </si>
  <si>
    <t>MF-техн. (прогр.)</t>
  </si>
  <si>
    <t>Откр./закр. или 3-point</t>
  </si>
  <si>
    <t>питание 230 В AC</t>
  </si>
  <si>
    <t>аналог. упр. 0..10 В</t>
  </si>
  <si>
    <t>Откр/закр</t>
  </si>
  <si>
    <t>Крутящий момент привода, Нм</t>
  </si>
  <si>
    <t>24 В AC/DC</t>
  </si>
  <si>
    <t>230 В AC</t>
  </si>
  <si>
    <t>Клапаны двухходовые комбинированные, регулирующие, внутренняя резьба,  среда регулирования: вода, этиленгликоль(50%)</t>
  </si>
  <si>
    <r>
      <t>Примечания</t>
    </r>
    <r>
      <rPr>
        <sz val="10"/>
        <rFont val="Arial"/>
        <family val="2"/>
        <charset val="204"/>
      </rPr>
      <t xml:space="preserve">: </t>
    </r>
  </si>
  <si>
    <t>трехточечный, открыто\закрыто), быстродействие привода, а также значение проектного расхода. Таким образом, при изменении проекта не требуется</t>
  </si>
  <si>
    <t>менять …-MF приводы на приводы другого типа.</t>
  </si>
  <si>
    <t>1. Если на пересечении строки со стоимостью клапана и столбца со стоимостью привода указана суммарная стоимость, то данный привод подходит к клапану</t>
  </si>
  <si>
    <t>по усилию и посадочным размерам. Серой заливкой выделено оптимальное сочетания привода и клапана по усилию.</t>
  </si>
  <si>
    <t xml:space="preserve">2. Оптимальным решением с точки зрения функциональности является применение клапанов PICCV с приводами со встроенной мультифункциональной </t>
  </si>
  <si>
    <t>3. Для клапанов PICCV доступны другие версии приводов, приводы со встроенными протоколами (ModBus, LON, EIB и др.), приводы с повышенной</t>
  </si>
  <si>
    <r>
      <t xml:space="preserve">Оптимальным решением с точки зрения простоты подбора и монтажа, а также функциональности и экономичности, является применение клапана </t>
    </r>
    <r>
      <rPr>
        <b/>
        <sz val="10"/>
        <rFont val="Arial"/>
        <family val="2"/>
        <charset val="204"/>
      </rPr>
      <t xml:space="preserve">PICCV R2…P (от англ. Pressure Independent Characterised Control Valve </t>
    </r>
    <r>
      <rPr>
        <sz val="10"/>
        <rFont val="Arial"/>
        <family val="2"/>
        <charset val="204"/>
      </rPr>
      <t>– регулирующий шаровый клапан с расходом, не зависящим от перепада давления).</t>
    </r>
  </si>
  <si>
    <r>
      <rPr>
        <b/>
        <sz val="10"/>
        <rFont val="Arial"/>
        <family val="2"/>
        <charset val="204"/>
      </rPr>
      <t>EPIV (Electronic Pressure Independent Valve</t>
    </r>
    <r>
      <rPr>
        <sz val="10"/>
        <rFont val="Arial"/>
        <family val="2"/>
        <charset val="204"/>
      </rPr>
      <t xml:space="preserve"> – клапан с настраиваемым расходом, не зависящим от перепада давления) является следующим этапом в развитии линейки клапанов Белимо PICCV (Pressure Independent Characterised Control Valve).</t>
    </r>
  </si>
  <si>
    <t>Клапаны EPIV выполняют четыре функции – измерение расхода, управление с помощью электропривода, динамическая балансировка системы и запорная функция. Значительно упрощается корректный подбор регулирующего органа – не требуется расчет перепадов давления для определения Kvs, подбор осуществляется только по расходу тепло- или холодоносителя. С помощью коррекционного диска специального сечения  достигается максимальное качество регулирования, а полная герметичность клапана обеспечивает дополнительное энергосбережение. При этом осуществляется постоянная динамическая балансировка.</t>
  </si>
  <si>
    <t>Подробная техническая информация:</t>
  </si>
  <si>
    <t>P6065W800E-MP</t>
  </si>
  <si>
    <t>P6080W1100E-MP</t>
  </si>
  <si>
    <t>P6100W2000E-MP</t>
  </si>
  <si>
    <t>P6150W4500E-MP</t>
  </si>
  <si>
    <t>DN  (мм)</t>
  </si>
  <si>
    <t>kv (л/с) (настраи-вается)</t>
  </si>
  <si>
    <t>http://belimo.com.ua/files/file00429.pdf</t>
  </si>
  <si>
    <t>P6065W800EV-BAC</t>
  </si>
  <si>
    <t>P6080W1100EV-BAC</t>
  </si>
  <si>
    <t>P6100W2000EV-BAC</t>
  </si>
  <si>
    <t>P6125W3100EV-BAC</t>
  </si>
  <si>
    <t>P6150W4500EV-BAC</t>
  </si>
  <si>
    <r>
      <t>Новый клапан Белимо</t>
    </r>
    <r>
      <rPr>
        <b/>
        <sz val="10"/>
        <rFont val="Arial"/>
        <family val="2"/>
        <charset val="204"/>
      </rPr>
      <t xml:space="preserve"> Energy Valve </t>
    </r>
    <r>
      <rPr>
        <sz val="10"/>
        <rFont val="Arial"/>
        <family val="2"/>
        <charset val="204"/>
      </rPr>
      <t xml:space="preserve">является следующим логическим этапом развития клапана EPIV – клапана с расходом, не зависящим от перепада давления на клапане, и оборудованным электронным датчиком расхода. Как и EPIV, клапан Energy Valve может выполнять четыре функции – измерение расхода, управление с помощью электропривода, динамическую балансировку системы и запорную функцию. </t>
    </r>
  </si>
  <si>
    <t>LF230 + перех. WLF</t>
  </si>
  <si>
    <t>Время поворота, с</t>
  </si>
  <si>
    <t>90</t>
  </si>
  <si>
    <t>35…150</t>
  </si>
  <si>
    <t>90…150</t>
  </si>
  <si>
    <t>LF24-MFT + перех. WLF</t>
  </si>
  <si>
    <t>150/20</t>
  </si>
  <si>
    <t>NRF24A-MP / NRF24A-MP-O</t>
  </si>
  <si>
    <t>40…220</t>
  </si>
  <si>
    <t>40…75</t>
  </si>
  <si>
    <t>90/25</t>
  </si>
  <si>
    <t>Цена кла-пан</t>
  </si>
  <si>
    <t>90/20</t>
  </si>
  <si>
    <t>С пруж. возвратом</t>
  </si>
  <si>
    <t>3-point (трехточечное) или откр./закр.</t>
  </si>
  <si>
    <t>Аналог. сигнал 0..10 В</t>
  </si>
  <si>
    <t>5.1. Двухходовые регулирующие клапаны</t>
  </si>
  <si>
    <t>5.2. Трехходовые регулирующие клапаны</t>
  </si>
  <si>
    <r>
      <rPr>
        <b/>
        <sz val="11"/>
        <color indexed="53"/>
        <rFont val="Arial"/>
        <family val="2"/>
        <charset val="204"/>
      </rPr>
      <t>R2…S…</t>
    </r>
    <r>
      <rPr>
        <b/>
        <sz val="11"/>
        <rFont val="Arial"/>
        <family val="2"/>
        <charset val="204"/>
      </rPr>
      <t xml:space="preserve"> - двухходовой, регулирующий, внутренняя резьба, </t>
    </r>
    <r>
      <rPr>
        <b/>
        <sz val="11"/>
        <color indexed="53"/>
        <rFont val="Arial"/>
        <family val="2"/>
        <charset val="204"/>
      </rPr>
      <t>шар из НЕРЖАВЕЮЩЕЙ СТАЛИ</t>
    </r>
    <r>
      <rPr>
        <b/>
        <sz val="11"/>
        <rFont val="Arial"/>
        <family val="2"/>
        <charset val="204"/>
      </rPr>
      <t xml:space="preserve">, среда: вода </t>
    </r>
    <r>
      <rPr>
        <b/>
        <sz val="11"/>
        <color indexed="53"/>
        <rFont val="Arial"/>
        <family val="2"/>
        <charset val="204"/>
      </rPr>
      <t>(до 120 С)</t>
    </r>
    <r>
      <rPr>
        <b/>
        <sz val="11"/>
        <rFont val="Arial"/>
        <family val="2"/>
        <charset val="204"/>
      </rPr>
      <t>, этиленгликоль(50%)</t>
    </r>
  </si>
  <si>
    <r>
      <rPr>
        <b/>
        <sz val="11"/>
        <color indexed="53"/>
        <rFont val="Arial"/>
        <family val="2"/>
        <charset val="204"/>
      </rPr>
      <t xml:space="preserve">R2…B… </t>
    </r>
    <r>
      <rPr>
        <b/>
        <sz val="11"/>
        <rFont val="Arial"/>
        <family val="2"/>
        <charset val="204"/>
      </rPr>
      <t xml:space="preserve">- двухходовой, регулирующий, внутренняя резьба, </t>
    </r>
    <r>
      <rPr>
        <b/>
        <sz val="11"/>
        <color indexed="53"/>
        <rFont val="Arial"/>
        <family val="2"/>
        <charset val="204"/>
      </rPr>
      <t>шар из ХРОМИРОВАННОЙ ЛАТУНИ</t>
    </r>
    <r>
      <rPr>
        <b/>
        <sz val="11"/>
        <rFont val="Arial"/>
        <family val="2"/>
        <charset val="204"/>
      </rPr>
      <t xml:space="preserve">, среда: вода </t>
    </r>
    <r>
      <rPr>
        <b/>
        <sz val="11"/>
        <color indexed="53"/>
        <rFont val="Arial"/>
        <family val="2"/>
        <charset val="204"/>
      </rPr>
      <t>(до 100 С)</t>
    </r>
    <r>
      <rPr>
        <b/>
        <sz val="11"/>
        <rFont val="Arial"/>
        <family val="2"/>
        <charset val="204"/>
      </rPr>
      <t>, этиленгликоль(50%)</t>
    </r>
  </si>
  <si>
    <r>
      <rPr>
        <b/>
        <sz val="11"/>
        <color indexed="53"/>
        <rFont val="Arial"/>
        <family val="2"/>
        <charset val="204"/>
      </rPr>
      <t>R4…</t>
    </r>
    <r>
      <rPr>
        <b/>
        <sz val="11"/>
        <rFont val="Arial"/>
        <family val="2"/>
        <charset val="204"/>
      </rPr>
      <t xml:space="preserve"> - двухходовой, регулирующий, наружная резьба,  </t>
    </r>
    <r>
      <rPr>
        <b/>
        <sz val="11"/>
        <color indexed="53"/>
        <rFont val="Arial"/>
        <family val="2"/>
        <charset val="204"/>
      </rPr>
      <t>шар из НЕРЖАВЕЮЩЕЙ СТАЛИ</t>
    </r>
    <r>
      <rPr>
        <b/>
        <sz val="11"/>
        <rFont val="Arial"/>
        <family val="2"/>
        <charset val="204"/>
      </rPr>
      <t>, среда: вода (до 120 С), этиленгликоль(50%)</t>
    </r>
  </si>
  <si>
    <r>
      <rPr>
        <b/>
        <sz val="11"/>
        <color indexed="53"/>
        <rFont val="Arial"/>
        <family val="2"/>
        <charset val="204"/>
      </rPr>
      <t>R6…</t>
    </r>
    <r>
      <rPr>
        <b/>
        <sz val="11"/>
        <rFont val="Arial"/>
        <family val="2"/>
        <charset val="204"/>
      </rPr>
      <t xml:space="preserve"> - двухходовой, регулирующий, фланец,  </t>
    </r>
    <r>
      <rPr>
        <b/>
        <sz val="11"/>
        <color indexed="53"/>
        <rFont val="Arial"/>
        <family val="2"/>
        <charset val="204"/>
      </rPr>
      <t>шар из ХРОМИРОВАННОЙ ЛАТУНИ</t>
    </r>
    <r>
      <rPr>
        <b/>
        <sz val="11"/>
        <rFont val="Arial"/>
        <family val="2"/>
        <charset val="204"/>
      </rPr>
      <t>, среда: вода (до 100 С), этиленгликоль(50%)</t>
    </r>
  </si>
  <si>
    <r>
      <rPr>
        <b/>
        <sz val="11"/>
        <color indexed="53"/>
        <rFont val="Arial"/>
        <family val="2"/>
        <charset val="204"/>
      </rPr>
      <t>R3…S…</t>
    </r>
    <r>
      <rPr>
        <b/>
        <sz val="11"/>
        <rFont val="Arial"/>
        <family val="2"/>
        <charset val="204"/>
      </rPr>
      <t xml:space="preserve"> - трехходовой, регулирующий, внутренняя резьба,  </t>
    </r>
    <r>
      <rPr>
        <b/>
        <sz val="11"/>
        <color indexed="53"/>
        <rFont val="Arial"/>
        <family val="2"/>
        <charset val="204"/>
      </rPr>
      <t>шар из НЕРЖАВЕЮЩЕЙ СТАЛИ</t>
    </r>
    <r>
      <rPr>
        <b/>
        <sz val="11"/>
        <rFont val="Arial"/>
        <family val="2"/>
        <charset val="204"/>
      </rPr>
      <t>, среда: вода (до 120 С), этиленгликоль(50%)</t>
    </r>
  </si>
  <si>
    <r>
      <rPr>
        <b/>
        <sz val="11"/>
        <color indexed="53"/>
        <rFont val="Arial"/>
        <family val="2"/>
        <charset val="204"/>
      </rPr>
      <t>R3…B…</t>
    </r>
    <r>
      <rPr>
        <b/>
        <sz val="11"/>
        <rFont val="Arial"/>
        <family val="2"/>
        <charset val="204"/>
      </rPr>
      <t xml:space="preserve"> - трехходовой, регулирующий, внутренняя резьба,  </t>
    </r>
    <r>
      <rPr>
        <b/>
        <sz val="11"/>
        <color indexed="53"/>
        <rFont val="Arial"/>
        <family val="2"/>
        <charset val="204"/>
      </rPr>
      <t>шар из ХРОМИРОВАННОЙ ЛАТУНИ</t>
    </r>
    <r>
      <rPr>
        <b/>
        <sz val="11"/>
        <rFont val="Arial"/>
        <family val="2"/>
        <charset val="204"/>
      </rPr>
      <t>, среда: вода (до 100 С), этиленгликоль(50%)</t>
    </r>
  </si>
  <si>
    <r>
      <rPr>
        <b/>
        <sz val="11"/>
        <color indexed="53"/>
        <rFont val="Arial"/>
        <family val="2"/>
        <charset val="204"/>
      </rPr>
      <t xml:space="preserve">R5… </t>
    </r>
    <r>
      <rPr>
        <b/>
        <sz val="11"/>
        <rFont val="Arial"/>
        <family val="2"/>
        <charset val="204"/>
      </rPr>
      <t xml:space="preserve">- трехходовой, регулирующий, наружная резьба, </t>
    </r>
    <r>
      <rPr>
        <b/>
        <sz val="11"/>
        <color indexed="53"/>
        <rFont val="Arial"/>
        <family val="2"/>
        <charset val="204"/>
      </rPr>
      <t xml:space="preserve"> шар из НЕРЖАВЕЮЩЕЙ СТАЛИ</t>
    </r>
    <r>
      <rPr>
        <b/>
        <sz val="11"/>
        <rFont val="Arial"/>
        <family val="2"/>
        <charset val="204"/>
      </rPr>
      <t>, среда: вода (до 120 С), этиленгликоль(50%)</t>
    </r>
  </si>
  <si>
    <r>
      <rPr>
        <b/>
        <sz val="11"/>
        <color indexed="53"/>
        <rFont val="Arial"/>
        <family val="2"/>
        <charset val="204"/>
      </rPr>
      <t>R7…</t>
    </r>
    <r>
      <rPr>
        <b/>
        <sz val="11"/>
        <rFont val="Arial"/>
        <family val="2"/>
        <charset val="204"/>
      </rPr>
      <t xml:space="preserve"> - трехходовой, регулирующий, фланец,  </t>
    </r>
    <r>
      <rPr>
        <b/>
        <sz val="11"/>
        <color indexed="53"/>
        <rFont val="Arial"/>
        <family val="2"/>
        <charset val="204"/>
      </rPr>
      <t>шар из ХРОМИРОВАННОЙ ЛАТУНИ</t>
    </r>
    <r>
      <rPr>
        <b/>
        <sz val="11"/>
        <rFont val="Arial"/>
        <family val="2"/>
        <charset val="204"/>
      </rPr>
      <t>, среда: вода (до 100 С), этиленгликоль(50%)</t>
    </r>
  </si>
  <si>
    <t>LF24 + перех. WLF</t>
  </si>
  <si>
    <t>LF24-S + перех. WLF</t>
  </si>
  <si>
    <t>LF230-S + перех. WLF</t>
  </si>
  <si>
    <t>Тип клапана (новые коды - с 01.01.2012).</t>
  </si>
  <si>
    <t>Однопроводное (откр./закр.) или двухпроводное  управление</t>
  </si>
  <si>
    <t>Однопроводное (откр./закр.) управление</t>
  </si>
  <si>
    <r>
      <rPr>
        <b/>
        <sz val="11"/>
        <color indexed="53"/>
        <rFont val="Arial"/>
        <family val="2"/>
        <charset val="204"/>
      </rPr>
      <t>R2…S…</t>
    </r>
    <r>
      <rPr>
        <b/>
        <sz val="11"/>
        <rFont val="Arial"/>
        <family val="2"/>
        <charset val="204"/>
      </rPr>
      <t xml:space="preserve"> -  двухходовой, открыто/закрыто, внутренняя резьба, </t>
    </r>
    <r>
      <rPr>
        <b/>
        <sz val="11"/>
        <color indexed="53"/>
        <rFont val="Arial"/>
        <family val="2"/>
        <charset val="204"/>
      </rPr>
      <t>шар из НЕРЖАВЕЮЩЕЙ СТАЛИ,</t>
    </r>
    <r>
      <rPr>
        <b/>
        <sz val="11"/>
        <rFont val="Arial"/>
        <family val="2"/>
        <charset val="204"/>
      </rPr>
      <t xml:space="preserve"> среда : вода (до 120 С), этиленгликоль(50%)</t>
    </r>
  </si>
  <si>
    <r>
      <rPr>
        <b/>
        <sz val="11"/>
        <color indexed="53"/>
        <rFont val="Arial"/>
        <family val="2"/>
        <charset val="204"/>
      </rPr>
      <t>R2…B…</t>
    </r>
    <r>
      <rPr>
        <b/>
        <sz val="11"/>
        <rFont val="Arial"/>
        <family val="2"/>
        <charset val="204"/>
      </rPr>
      <t xml:space="preserve"> -  двухходовой, открыто/закрыто, внутренняя резьба, </t>
    </r>
    <r>
      <rPr>
        <b/>
        <sz val="11"/>
        <color indexed="53"/>
        <rFont val="Arial"/>
        <family val="2"/>
        <charset val="204"/>
      </rPr>
      <t>шар из ХРОМИРОВАННОЙ ЛАТУНИ,</t>
    </r>
    <r>
      <rPr>
        <b/>
        <sz val="11"/>
        <rFont val="Arial"/>
        <family val="2"/>
        <charset val="204"/>
      </rPr>
      <t xml:space="preserve"> среда : вода (до 100 С), этиленгликоль(50%)</t>
    </r>
  </si>
  <si>
    <r>
      <rPr>
        <b/>
        <sz val="11"/>
        <color indexed="53"/>
        <rFont val="Arial"/>
        <family val="2"/>
        <charset val="204"/>
      </rPr>
      <t>R4…</t>
    </r>
    <r>
      <rPr>
        <b/>
        <sz val="11"/>
        <rFont val="Arial"/>
        <family val="2"/>
        <charset val="204"/>
      </rPr>
      <t xml:space="preserve"> - двухходовой, открыто/закрыто, наружная резьба, </t>
    </r>
    <r>
      <rPr>
        <b/>
        <sz val="11"/>
        <color indexed="53"/>
        <rFont val="Arial"/>
        <family val="2"/>
        <charset val="204"/>
      </rPr>
      <t>шар из НЕРЖАВЕЮЩЕЙ СТАЛИ,</t>
    </r>
    <r>
      <rPr>
        <b/>
        <sz val="11"/>
        <rFont val="Arial"/>
        <family val="2"/>
        <charset val="204"/>
      </rPr>
      <t xml:space="preserve"> среда : вода (до 120 С), этиленгликоль(50%)</t>
    </r>
  </si>
  <si>
    <r>
      <rPr>
        <b/>
        <sz val="11"/>
        <color indexed="53"/>
        <rFont val="Arial"/>
        <family val="2"/>
        <charset val="204"/>
      </rPr>
      <t>R6…</t>
    </r>
    <r>
      <rPr>
        <b/>
        <sz val="11"/>
        <rFont val="Arial"/>
        <family val="2"/>
        <charset val="204"/>
      </rPr>
      <t xml:space="preserve"> - двухходовой, открыто/закрыто, фланец, </t>
    </r>
    <r>
      <rPr>
        <b/>
        <sz val="11"/>
        <color indexed="53"/>
        <rFont val="Arial"/>
        <family val="2"/>
        <charset val="204"/>
      </rPr>
      <t>шар из ХРОМИРОВАННОЙ ЛАТУНИ,</t>
    </r>
    <r>
      <rPr>
        <b/>
        <sz val="11"/>
        <rFont val="Arial"/>
        <family val="2"/>
        <charset val="204"/>
      </rPr>
      <t xml:space="preserve"> среда : вода (до 100 С), этиленгликоль(50%)</t>
    </r>
  </si>
  <si>
    <t>6.1. Двухходовые откр./закр. клапаны</t>
  </si>
  <si>
    <t>6.2. Трехходовые откр./закр. клапаны</t>
  </si>
  <si>
    <r>
      <rPr>
        <b/>
        <sz val="11"/>
        <color indexed="53"/>
        <rFont val="Arial"/>
        <family val="2"/>
        <charset val="204"/>
      </rPr>
      <t xml:space="preserve">R3…B… </t>
    </r>
    <r>
      <rPr>
        <b/>
        <sz val="11"/>
        <rFont val="Arial"/>
        <family val="2"/>
        <charset val="204"/>
      </rPr>
      <t xml:space="preserve">- трехходовой, открыто/закрыто, внутренняя резьба, </t>
    </r>
    <r>
      <rPr>
        <b/>
        <sz val="11"/>
        <color indexed="53"/>
        <rFont val="Arial"/>
        <family val="2"/>
        <charset val="204"/>
      </rPr>
      <t>шар из ХРОМИРОВАННОЙ ЛАТУНИ,</t>
    </r>
    <r>
      <rPr>
        <b/>
        <sz val="11"/>
        <rFont val="Arial"/>
        <family val="2"/>
        <charset val="204"/>
      </rPr>
      <t xml:space="preserve"> среда : вода (до 100 С), этиленгликоль(50%)</t>
    </r>
  </si>
  <si>
    <r>
      <rPr>
        <b/>
        <sz val="11"/>
        <color indexed="53"/>
        <rFont val="Arial"/>
        <family val="2"/>
        <charset val="204"/>
      </rPr>
      <t>R5…</t>
    </r>
    <r>
      <rPr>
        <b/>
        <sz val="11"/>
        <rFont val="Arial"/>
        <family val="2"/>
        <charset val="204"/>
      </rPr>
      <t xml:space="preserve"> - трехходовой, открыто/закрыто, наружная резьба, </t>
    </r>
    <r>
      <rPr>
        <b/>
        <sz val="11"/>
        <color indexed="53"/>
        <rFont val="Arial"/>
        <family val="2"/>
        <charset val="204"/>
      </rPr>
      <t>шар из НЕРЖАВЕЮЩЕЙ СТАЛИ,</t>
    </r>
    <r>
      <rPr>
        <b/>
        <sz val="11"/>
        <rFont val="Arial"/>
        <family val="2"/>
        <charset val="204"/>
      </rPr>
      <t xml:space="preserve"> среда : вода (до 120 С), этиленгликоль(50%)</t>
    </r>
  </si>
  <si>
    <r>
      <rPr>
        <b/>
        <sz val="11"/>
        <color indexed="53"/>
        <rFont val="Arial"/>
        <family val="2"/>
        <charset val="204"/>
      </rPr>
      <t>R7…</t>
    </r>
    <r>
      <rPr>
        <b/>
        <sz val="11"/>
        <rFont val="Arial"/>
        <family val="2"/>
        <charset val="204"/>
      </rPr>
      <t xml:space="preserve"> - трехходовой, открыто/закрыто, фланец, </t>
    </r>
    <r>
      <rPr>
        <b/>
        <sz val="11"/>
        <color indexed="53"/>
        <rFont val="Arial"/>
        <family val="2"/>
        <charset val="204"/>
      </rPr>
      <t>шар из ХРОМИРОВАННОЙ ЛАТУНИ,</t>
    </r>
    <r>
      <rPr>
        <b/>
        <sz val="11"/>
        <rFont val="Arial"/>
        <family val="2"/>
        <charset val="204"/>
      </rPr>
      <t xml:space="preserve"> среда : вода (до 100 С), этиленгликоль(50%)</t>
    </r>
  </si>
  <si>
    <r>
      <rPr>
        <b/>
        <sz val="11"/>
        <color indexed="53"/>
        <rFont val="Arial"/>
        <family val="2"/>
        <charset val="204"/>
      </rPr>
      <t>R3…BL…</t>
    </r>
    <r>
      <rPr>
        <b/>
        <sz val="11"/>
        <rFont val="Arial"/>
        <family val="2"/>
        <charset val="204"/>
      </rPr>
      <t xml:space="preserve"> - трехходовой,</t>
    </r>
    <r>
      <rPr>
        <b/>
        <sz val="11"/>
        <color indexed="53"/>
        <rFont val="Arial"/>
        <family val="2"/>
        <charset val="204"/>
      </rPr>
      <t xml:space="preserve"> L - образное отверстие в шаре (переключающий)</t>
    </r>
    <r>
      <rPr>
        <b/>
        <sz val="11"/>
        <rFont val="Arial"/>
        <family val="2"/>
        <charset val="204"/>
      </rPr>
      <t>, внутренняя резьба,</t>
    </r>
    <r>
      <rPr>
        <b/>
        <sz val="11"/>
        <color indexed="53"/>
        <rFont val="Arial"/>
        <family val="2"/>
        <charset val="204"/>
      </rPr>
      <t xml:space="preserve"> шар из ХРОМ. ЛАТУНИ</t>
    </r>
    <r>
      <rPr>
        <b/>
        <sz val="11"/>
        <rFont val="Arial"/>
        <family val="2"/>
        <charset val="204"/>
      </rPr>
      <t>, среда : вода, этиленгликоль(50%)</t>
    </r>
  </si>
  <si>
    <t>Ссылка на документацию</t>
  </si>
  <si>
    <t>http://belimo.com.ua/files/file00267.pdf</t>
  </si>
  <si>
    <t>http://belimo.com.ua/files/file00266.pdf</t>
  </si>
  <si>
    <t>http://belimo.com.ua/files/file00269.pdf</t>
  </si>
  <si>
    <t>http://belimo.com.ua/files/file00320.pdf</t>
  </si>
  <si>
    <t>http://belimo.com.ua/files/file00272.pdf</t>
  </si>
  <si>
    <t>http://belimo.com.ua/files/file00270.pdf</t>
  </si>
  <si>
    <t>http://belimo.com.ua/files/file00273.pdf</t>
  </si>
  <si>
    <t>http://belimo.com.ua/files/file00319.pdf</t>
  </si>
  <si>
    <t>http://belimo.com.ua/products/BallValve1/BallValve1-7</t>
  </si>
  <si>
    <t>http://belimo.com.ua/files/file00271.pdf</t>
  </si>
  <si>
    <t>http://www.belimo.ch/CH/EN/Product/Water/ProductDetail.cfm?MatNr=TRF24-SR&amp;CatNr=1103030203&amp;</t>
  </si>
  <si>
    <t>http://belimo.com.ua/files/file00364.pdf</t>
  </si>
  <si>
    <t>http</t>
  </si>
  <si>
    <t>http://belimo.com.ua/files/file00330.pdf</t>
  </si>
  <si>
    <t>http://belimo.com.ua/files/file00332.pdf</t>
  </si>
  <si>
    <t>http://www.belimo.ch/pdf/e/TRF24-MFT(-O)_1_0_en.pdf</t>
  </si>
  <si>
    <t>TRF24-MFT-O</t>
  </si>
  <si>
    <t>TRY24-SR</t>
  </si>
  <si>
    <t>http://belimo.com.ua/files/file00317.pdf</t>
  </si>
  <si>
    <t>NRF24A-SR-S2</t>
  </si>
  <si>
    <t>http://www.belimo.ch/pdf/e/NRF24A-SR-S2(-O)_1_0_en.pdf</t>
  </si>
  <si>
    <t>NRF24A-SR-S2-O</t>
  </si>
  <si>
    <t>http://belimo.com.ua/files/file00318.pdf</t>
  </si>
  <si>
    <t>В таблицах выше приведены наиболее популярные типы приводов. Некоторые из дополнительно доступных модификаций:</t>
  </si>
  <si>
    <t>SRF24A-SR-S2</t>
  </si>
  <si>
    <t>SRF24A-SR-S2-O</t>
  </si>
  <si>
    <t>http://www.belimo.ch/pdf/e/SRF24A-SR-S2(-O)_1_0_en.pdf</t>
  </si>
  <si>
    <t>* для клапанов LG-CCV  R6125W250-S8 применяются другие типы приводов, см. ниже на данном листе.</t>
  </si>
  <si>
    <t xml:space="preserve">Тип клапана </t>
  </si>
  <si>
    <t>5.4. Двухходовые регулирующие клапаны LG-CCV, ДУ 65-150</t>
  </si>
  <si>
    <t>Аналог. сигн. 0..10 В</t>
  </si>
  <si>
    <t>3-point (трехточечное)</t>
  </si>
  <si>
    <t>Аналогов.  0..10 В</t>
  </si>
  <si>
    <t>GK24A-SR (конденсатор) + перех.</t>
  </si>
  <si>
    <t>150/35</t>
  </si>
  <si>
    <t>http://www.belimo.ch/CH/EN/Download/index.cfm?page=VST</t>
  </si>
  <si>
    <t>http://belimo.com.ua/files/file00352.pdf</t>
  </si>
  <si>
    <t>Инструкция пользователя для программы Select Pro на русском языке:</t>
  </si>
  <si>
    <t>http://belimo.com.ua/files/file00404.pdf</t>
  </si>
  <si>
    <t>Инструкция пользователя для программы VDI Selector на русском языке:</t>
  </si>
  <si>
    <t>http://www.belimo.ch/CH/EN/Download/download_popup.cfm?page=vdi</t>
  </si>
  <si>
    <t>Ссылка на русскоязычный каталог регулирующих клапанов:</t>
  </si>
  <si>
    <t>http://belimo.com.ua/files/file00381.pdf</t>
  </si>
  <si>
    <t xml:space="preserve">1. Если на пересечении строки со стоимостью клапана и столбца со стоимостью привода указана суммарная стоимость, то данный привод подходит к клапану по усилию и </t>
  </si>
  <si>
    <t>посадочным размерам. Серой заливкой выделено оптимальное сочетание привода и клапана по усилию.</t>
  </si>
  <si>
    <t>Руководство по подбору оборудования Белимо:</t>
  </si>
  <si>
    <t>http://belimo.com.ua/files/file00430.pdf</t>
  </si>
  <si>
    <t>Пример расшифровки кода электроприводов шаровых клапанов:</t>
  </si>
  <si>
    <t>Пример 2. NRF24A-SZ-O</t>
  </si>
  <si>
    <t>Пример 3. SR230A-S</t>
  </si>
  <si>
    <t>Пример 1. LRC24A-SR</t>
  </si>
  <si>
    <t xml:space="preserve">  -SR = аналоговый 2…10 В,  - SZ = аналоговый 0,5…10 В, - MF = программируемый, </t>
  </si>
  <si>
    <t xml:space="preserve">  -3 = трехточечное управление,</t>
  </si>
  <si>
    <t xml:space="preserve">  - без доп. символов = откр/закр или 3-point (зависит от схемы подключения).</t>
  </si>
  <si>
    <t xml:space="preserve">  - S или –S2 - указывает не на тип упр. Сигн., а на наличие доп. контактов</t>
  </si>
  <si>
    <t xml:space="preserve">    для сигнализации положения. </t>
  </si>
  <si>
    <t xml:space="preserve">          (без -O – закрытие открытие основного протока клапана А-АВ при отключении питания).</t>
  </si>
  <si>
    <t>сигнала – открыто/закрыто или трехточечный (выбирается при электрическом подключении).</t>
  </si>
  <si>
    <t>http://belimo.com.ua/files/file00333.pdf</t>
  </si>
  <si>
    <t>http://belimo.com.ua/files/file00335.pdf</t>
  </si>
  <si>
    <t>http://www.belimo.ch/pdf/e/TRF24(-O)_2_0_en.pdf</t>
  </si>
  <si>
    <t>http://belimo.com.ua/files/file00363.pdf</t>
  </si>
  <si>
    <t>http://belimo.com.ua/files/file00365.pdf</t>
  </si>
  <si>
    <t>http://www.belimo.ch/pdf/e/TRF230(-O)_2_0_en.pdf</t>
  </si>
  <si>
    <r>
      <rPr>
        <sz val="10"/>
        <color indexed="53"/>
        <rFont val="Arial"/>
        <family val="2"/>
        <charset val="204"/>
      </rPr>
      <t>R</t>
    </r>
    <r>
      <rPr>
        <sz val="10"/>
        <rFont val="Arial"/>
        <family val="2"/>
        <charset val="204"/>
      </rPr>
      <t>2025-S2 - шаровый клапан (R=шаровый, H=седельный, D=баттерфляй)</t>
    </r>
  </si>
  <si>
    <r>
      <t>R</t>
    </r>
    <r>
      <rPr>
        <sz val="10"/>
        <color indexed="53"/>
        <rFont val="Arial"/>
        <family val="2"/>
        <charset val="204"/>
      </rPr>
      <t>2</t>
    </r>
    <r>
      <rPr>
        <sz val="10"/>
        <rFont val="Arial"/>
        <family val="2"/>
        <charset val="204"/>
      </rPr>
      <t>025-S2 - двухходовой, внутренняя резьба</t>
    </r>
  </si>
  <si>
    <r>
      <t>R2</t>
    </r>
    <r>
      <rPr>
        <sz val="10"/>
        <color indexed="53"/>
        <rFont val="Arial"/>
        <family val="2"/>
        <charset val="204"/>
      </rPr>
      <t>025</t>
    </r>
    <r>
      <rPr>
        <sz val="10"/>
        <rFont val="Arial"/>
        <family val="2"/>
        <charset val="204"/>
      </rPr>
      <t>-S2 - ДУ25</t>
    </r>
  </si>
  <si>
    <r>
      <t>R2025-</t>
    </r>
    <r>
      <rPr>
        <sz val="10"/>
        <color indexed="53"/>
        <rFont val="Arial"/>
        <family val="2"/>
        <charset val="204"/>
      </rPr>
      <t>S</t>
    </r>
    <r>
      <rPr>
        <sz val="10"/>
        <rFont val="Arial"/>
        <family val="2"/>
        <charset val="204"/>
      </rPr>
      <t>2 - шар из нержавеющей стали (stainless steel)</t>
    </r>
  </si>
  <si>
    <r>
      <t>R2025-S</t>
    </r>
    <r>
      <rPr>
        <sz val="10"/>
        <color indexed="53"/>
        <rFont val="Arial"/>
        <family val="2"/>
        <charset val="204"/>
      </rPr>
      <t xml:space="preserve">2 </t>
    </r>
    <r>
      <rPr>
        <sz val="10"/>
        <rFont val="Arial"/>
        <family val="2"/>
        <charset val="204"/>
      </rPr>
      <t>- рекоменд. привод - серии LR (1=TR, 2=LR, 3=NR, 4=SR)</t>
    </r>
  </si>
  <si>
    <r>
      <rPr>
        <sz val="10"/>
        <color indexed="53"/>
        <rFont val="Arial"/>
        <family val="2"/>
        <charset val="204"/>
      </rPr>
      <t>R</t>
    </r>
    <r>
      <rPr>
        <sz val="10"/>
        <rFont val="Arial"/>
        <family val="2"/>
        <charset val="204"/>
      </rPr>
      <t>3040-BL3 - шаровый клапан (R=шаровый, H=седельный, D=баттерфляй)</t>
    </r>
  </si>
  <si>
    <r>
      <t>R</t>
    </r>
    <r>
      <rPr>
        <sz val="10"/>
        <color indexed="53"/>
        <rFont val="Arial"/>
        <family val="2"/>
        <charset val="204"/>
      </rPr>
      <t>3</t>
    </r>
    <r>
      <rPr>
        <sz val="10"/>
        <rFont val="Arial"/>
        <family val="2"/>
        <charset val="204"/>
      </rPr>
      <t>040-BL3 - трехходовой, внутренняя резьба</t>
    </r>
  </si>
  <si>
    <r>
      <t>R3</t>
    </r>
    <r>
      <rPr>
        <sz val="10"/>
        <color indexed="53"/>
        <rFont val="Arial"/>
        <family val="2"/>
        <charset val="204"/>
      </rPr>
      <t>040</t>
    </r>
    <r>
      <rPr>
        <sz val="10"/>
        <rFont val="Arial"/>
        <family val="2"/>
        <charset val="204"/>
      </rPr>
      <t>-BL3 - ДУ40</t>
    </r>
  </si>
  <si>
    <r>
      <t>R3040-</t>
    </r>
    <r>
      <rPr>
        <sz val="10"/>
        <color indexed="53"/>
        <rFont val="Arial"/>
        <family val="2"/>
        <charset val="204"/>
      </rPr>
      <t>B</t>
    </r>
    <r>
      <rPr>
        <sz val="10"/>
        <rFont val="Arial"/>
        <family val="2"/>
        <charset val="204"/>
      </rPr>
      <t>L3 - шар из хромированной латуни (brass)</t>
    </r>
  </si>
  <si>
    <r>
      <t>R3040-B</t>
    </r>
    <r>
      <rPr>
        <sz val="10"/>
        <color indexed="53"/>
        <rFont val="Arial"/>
        <family val="2"/>
        <charset val="204"/>
      </rPr>
      <t>L</t>
    </r>
    <r>
      <rPr>
        <sz val="10"/>
        <rFont val="Arial"/>
        <family val="2"/>
        <charset val="204"/>
      </rPr>
      <t>3 - L-образное отверстие в шаре, переключающий клапан (без L = T-образное отверстие)</t>
    </r>
  </si>
  <si>
    <r>
      <t>R3040-BL</t>
    </r>
    <r>
      <rPr>
        <sz val="10"/>
        <color indexed="53"/>
        <rFont val="Arial"/>
        <family val="2"/>
        <charset val="204"/>
      </rPr>
      <t>3</t>
    </r>
    <r>
      <rPr>
        <sz val="10"/>
        <rFont val="Arial"/>
        <family val="2"/>
        <charset val="204"/>
      </rPr>
      <t xml:space="preserve"> - рекоменд. привод - серии NR (1=TR, 2=LR, 3=NR, 4=SR)</t>
    </r>
  </si>
  <si>
    <r>
      <rPr>
        <sz val="10"/>
        <color indexed="53"/>
        <rFont val="Arial"/>
        <family val="2"/>
        <charset val="204"/>
      </rPr>
      <t>R</t>
    </r>
    <r>
      <rPr>
        <sz val="10"/>
        <rFont val="Arial"/>
        <family val="2"/>
        <charset val="204"/>
      </rPr>
      <t>2020-6P3-S2 - шаровый клапан (R=шаровый, H=седельный, D=баттерфляй)</t>
    </r>
  </si>
  <si>
    <r>
      <t>R</t>
    </r>
    <r>
      <rPr>
        <sz val="10"/>
        <color indexed="53"/>
        <rFont val="Arial"/>
        <family val="2"/>
        <charset val="204"/>
      </rPr>
      <t>2</t>
    </r>
    <r>
      <rPr>
        <sz val="10"/>
        <rFont val="Arial"/>
        <family val="2"/>
        <charset val="204"/>
      </rPr>
      <t>020-6P3-S2 - двухходовой, внутренняя резьба</t>
    </r>
  </si>
  <si>
    <r>
      <t>R2</t>
    </r>
    <r>
      <rPr>
        <sz val="10"/>
        <color indexed="53"/>
        <rFont val="Arial"/>
        <family val="2"/>
        <charset val="204"/>
      </rPr>
      <t>020</t>
    </r>
    <r>
      <rPr>
        <sz val="10"/>
        <rFont val="Arial"/>
        <family val="2"/>
        <charset val="204"/>
      </rPr>
      <t>-6P3-S2 - ДУ20</t>
    </r>
  </si>
  <si>
    <r>
      <t>R2020-</t>
    </r>
    <r>
      <rPr>
        <sz val="10"/>
        <color indexed="53"/>
        <rFont val="Arial"/>
        <family val="2"/>
        <charset val="204"/>
      </rPr>
      <t>6P3</t>
    </r>
    <r>
      <rPr>
        <sz val="10"/>
        <rFont val="Arial"/>
        <family val="2"/>
        <charset val="204"/>
      </rPr>
      <t>-S2 - Kvs=6.3 м3\час (6P3 = 6point3 = 6.3)</t>
    </r>
  </si>
  <si>
    <r>
      <t>R2020-6P3-</t>
    </r>
    <r>
      <rPr>
        <sz val="10"/>
        <color indexed="53"/>
        <rFont val="Arial"/>
        <family val="2"/>
        <charset val="204"/>
      </rPr>
      <t>S</t>
    </r>
    <r>
      <rPr>
        <sz val="10"/>
        <rFont val="Arial"/>
        <family val="2"/>
        <charset val="204"/>
      </rPr>
      <t>2 - шар из нержавеющей стали (stainless steel)</t>
    </r>
  </si>
  <si>
    <r>
      <t>R2020-6P3-S</t>
    </r>
    <r>
      <rPr>
        <sz val="10"/>
        <color indexed="53"/>
        <rFont val="Arial"/>
        <family val="2"/>
        <charset val="204"/>
      </rPr>
      <t>2</t>
    </r>
    <r>
      <rPr>
        <sz val="10"/>
        <rFont val="Arial"/>
        <family val="2"/>
        <charset val="204"/>
      </rPr>
      <t xml:space="preserve"> - рекоменд. привод - серии LR (1=TR, 2=LR, 3=NR, 4=SR)</t>
    </r>
  </si>
  <si>
    <r>
      <rPr>
        <sz val="10"/>
        <color indexed="53"/>
        <rFont val="Arial"/>
        <family val="2"/>
        <charset val="204"/>
      </rPr>
      <t>R</t>
    </r>
    <r>
      <rPr>
        <sz val="10"/>
        <rFont val="Arial"/>
        <family val="2"/>
        <charset val="204"/>
      </rPr>
      <t>7015RP63-B1 - шаровый клапан (R=шаровый, H=седельный, D=баттерфляй)</t>
    </r>
  </si>
  <si>
    <r>
      <t>R</t>
    </r>
    <r>
      <rPr>
        <sz val="10"/>
        <color indexed="53"/>
        <rFont val="Arial"/>
        <family val="2"/>
        <charset val="204"/>
      </rPr>
      <t>7</t>
    </r>
    <r>
      <rPr>
        <sz val="10"/>
        <rFont val="Arial"/>
        <family val="2"/>
        <charset val="204"/>
      </rPr>
      <t>015RP63-B1 - трехходовой, фланцевое соединение</t>
    </r>
  </si>
  <si>
    <r>
      <t>R7</t>
    </r>
    <r>
      <rPr>
        <sz val="10"/>
        <color indexed="53"/>
        <rFont val="Arial"/>
        <family val="2"/>
        <charset val="204"/>
      </rPr>
      <t>015</t>
    </r>
    <r>
      <rPr>
        <sz val="10"/>
        <rFont val="Arial"/>
        <family val="2"/>
        <charset val="204"/>
      </rPr>
      <t>RP63-B1 - ДУ15</t>
    </r>
  </si>
  <si>
    <r>
      <t>R7015R</t>
    </r>
    <r>
      <rPr>
        <sz val="10"/>
        <color indexed="53"/>
        <rFont val="Arial"/>
        <family val="2"/>
        <charset val="204"/>
      </rPr>
      <t>P63</t>
    </r>
    <r>
      <rPr>
        <sz val="10"/>
        <rFont val="Arial"/>
        <family val="2"/>
        <charset val="204"/>
      </rPr>
      <t>-B1 - Kvs=0.63 м3\час (P63 = point63 = .63 = 0.63)</t>
    </r>
  </si>
  <si>
    <r>
      <t>R7015RP63-</t>
    </r>
    <r>
      <rPr>
        <sz val="10"/>
        <color indexed="53"/>
        <rFont val="Arial"/>
        <family val="2"/>
        <charset val="204"/>
      </rPr>
      <t>B</t>
    </r>
    <r>
      <rPr>
        <sz val="10"/>
        <rFont val="Arial"/>
        <family val="2"/>
        <charset val="204"/>
      </rPr>
      <t>1 - шар из хромированной латуни (brass)</t>
    </r>
  </si>
  <si>
    <r>
      <t>R7015RP63-B</t>
    </r>
    <r>
      <rPr>
        <sz val="10"/>
        <color indexed="53"/>
        <rFont val="Arial"/>
        <family val="2"/>
        <charset val="204"/>
      </rPr>
      <t>1</t>
    </r>
    <r>
      <rPr>
        <sz val="10"/>
        <rFont val="Arial"/>
        <family val="2"/>
        <charset val="204"/>
      </rPr>
      <t xml:space="preserve"> - рекоменд. привод - серии TR (1=TR, 2=LR, 3=NR, 4=SR)</t>
    </r>
  </si>
  <si>
    <r>
      <rPr>
        <sz val="10"/>
        <color indexed="53"/>
        <rFont val="Arial"/>
        <family val="2"/>
        <charset val="204"/>
      </rPr>
      <t>L</t>
    </r>
    <r>
      <rPr>
        <sz val="10"/>
        <rFont val="Arial"/>
        <family val="2"/>
        <charset val="204"/>
      </rPr>
      <t xml:space="preserve">RC24A-SR – усилие, Нм (T… = 2 Нм, L… = 5 Нм, N… = 10 Нм, S… = 20 Нм). </t>
    </r>
  </si>
  <si>
    <r>
      <t>L</t>
    </r>
    <r>
      <rPr>
        <sz val="10"/>
        <color indexed="53"/>
        <rFont val="Arial"/>
        <family val="2"/>
        <charset val="204"/>
      </rPr>
      <t>R</t>
    </r>
    <r>
      <rPr>
        <sz val="10"/>
        <rFont val="Arial"/>
        <family val="2"/>
        <charset val="204"/>
      </rPr>
      <t>C24A-SR  - R = rotary (поворотный привод) – для всех шаровых клапанов.</t>
    </r>
  </si>
  <si>
    <r>
      <t>LR</t>
    </r>
    <r>
      <rPr>
        <sz val="10"/>
        <color indexed="53"/>
        <rFont val="Arial"/>
        <family val="2"/>
        <charset val="204"/>
      </rPr>
      <t>C</t>
    </r>
    <r>
      <rPr>
        <sz val="10"/>
        <rFont val="Arial"/>
        <family val="2"/>
        <charset val="204"/>
      </rPr>
      <t>24A-SR  - C или Q - доп. символы, указывающие на быстродействие.</t>
    </r>
  </si>
  <si>
    <r>
      <t>LRC</t>
    </r>
    <r>
      <rPr>
        <sz val="10"/>
        <color indexed="53"/>
        <rFont val="Arial"/>
        <family val="2"/>
        <charset val="204"/>
      </rPr>
      <t>24</t>
    </r>
    <r>
      <rPr>
        <sz val="10"/>
        <rFont val="Arial"/>
        <family val="2"/>
        <charset val="204"/>
      </rPr>
      <t xml:space="preserve">A-SR  - напряжение питания (24 = 24 В AC/DC, 230 = 230 B AC). </t>
    </r>
  </si>
  <si>
    <r>
      <t>LRC24</t>
    </r>
    <r>
      <rPr>
        <sz val="10"/>
        <color indexed="53"/>
        <rFont val="Arial"/>
        <family val="2"/>
        <charset val="204"/>
      </rPr>
      <t>A</t>
    </r>
    <r>
      <rPr>
        <sz val="10"/>
        <rFont val="Arial"/>
        <family val="2"/>
        <charset val="204"/>
      </rPr>
      <t>-SR  - доп. символ, новое поколение приводов.</t>
    </r>
  </si>
  <si>
    <r>
      <t>LRC24A-</t>
    </r>
    <r>
      <rPr>
        <sz val="10"/>
        <color indexed="53"/>
        <rFont val="Arial"/>
        <family val="2"/>
        <charset val="204"/>
      </rPr>
      <t>SR</t>
    </r>
    <r>
      <rPr>
        <sz val="10"/>
        <color indexed="10"/>
        <rFont val="Arial"/>
        <family val="2"/>
        <charset val="204"/>
      </rPr>
      <t xml:space="preserve"> </t>
    </r>
    <r>
      <rPr>
        <sz val="10"/>
        <rFont val="Arial"/>
        <family val="2"/>
        <charset val="204"/>
      </rPr>
      <t xml:space="preserve"> - указывает на тип управляющего сигнала:</t>
    </r>
  </si>
  <si>
    <r>
      <rPr>
        <sz val="10"/>
        <color indexed="53"/>
        <rFont val="Arial"/>
        <family val="2"/>
        <charset val="204"/>
      </rPr>
      <t>N</t>
    </r>
    <r>
      <rPr>
        <sz val="10"/>
        <rFont val="Arial"/>
        <family val="2"/>
        <charset val="204"/>
      </rPr>
      <t xml:space="preserve">RF24A-SZ-O – усилие, Нм (T… = 2 Нм, L… = 5 Нм, N… = 10 Нм, S… = 20 Нм). </t>
    </r>
  </si>
  <si>
    <r>
      <t>N</t>
    </r>
    <r>
      <rPr>
        <sz val="10"/>
        <color indexed="53"/>
        <rFont val="Arial"/>
        <family val="2"/>
        <charset val="204"/>
      </rPr>
      <t>R</t>
    </r>
    <r>
      <rPr>
        <sz val="10"/>
        <rFont val="Arial"/>
        <family val="2"/>
        <charset val="204"/>
      </rPr>
      <t>F24A-SZ-O - R = rotary (поворотный привод) – для всех шаровых клапанов;</t>
    </r>
  </si>
  <si>
    <r>
      <t>NR</t>
    </r>
    <r>
      <rPr>
        <sz val="10"/>
        <color indexed="53"/>
        <rFont val="Arial"/>
        <family val="2"/>
        <charset val="204"/>
      </rPr>
      <t>F</t>
    </r>
    <r>
      <rPr>
        <sz val="10"/>
        <rFont val="Arial"/>
        <family val="2"/>
        <charset val="204"/>
      </rPr>
      <t>24A-SZ-O - доп. символ F – наличие встроенной возвратной пружины;</t>
    </r>
  </si>
  <si>
    <r>
      <t>NRF</t>
    </r>
    <r>
      <rPr>
        <sz val="10"/>
        <color indexed="53"/>
        <rFont val="Arial"/>
        <family val="2"/>
        <charset val="204"/>
      </rPr>
      <t>24</t>
    </r>
    <r>
      <rPr>
        <sz val="10"/>
        <rFont val="Arial"/>
        <family val="2"/>
        <charset val="204"/>
      </rPr>
      <t xml:space="preserve">A-SZ-O - напряжение питания (24 = 24 В AC/DC, 230 = 230 B AC); </t>
    </r>
  </si>
  <si>
    <r>
      <t>NRF24</t>
    </r>
    <r>
      <rPr>
        <sz val="10"/>
        <color indexed="53"/>
        <rFont val="Arial"/>
        <family val="2"/>
        <charset val="204"/>
      </rPr>
      <t>A</t>
    </r>
    <r>
      <rPr>
        <sz val="10"/>
        <rFont val="Arial"/>
        <family val="2"/>
        <charset val="204"/>
      </rPr>
      <t>-SZ-O - доп. символ, новое поколение приводов;</t>
    </r>
  </si>
  <si>
    <r>
      <t>NRF24A-</t>
    </r>
    <r>
      <rPr>
        <sz val="10"/>
        <color indexed="53"/>
        <rFont val="Arial"/>
        <family val="2"/>
        <charset val="204"/>
      </rPr>
      <t>SZ</t>
    </r>
    <r>
      <rPr>
        <sz val="10"/>
        <rFont val="Arial"/>
        <family val="2"/>
        <charset val="204"/>
      </rPr>
      <t>-O - указывает на тип управляющего сигнала (- SZ = аналоговый 0,5…10 В);</t>
    </r>
  </si>
  <si>
    <r>
      <t>NRF24A-SZ-</t>
    </r>
    <r>
      <rPr>
        <sz val="10"/>
        <color indexed="53"/>
        <rFont val="Arial"/>
        <family val="2"/>
        <charset val="204"/>
      </rPr>
      <t>O</t>
    </r>
    <r>
      <rPr>
        <sz val="10"/>
        <rFont val="Arial"/>
        <family val="2"/>
        <charset val="204"/>
      </rPr>
      <t xml:space="preserve"> – открытие основного протока клапана А-АВ при отключении питания</t>
    </r>
  </si>
  <si>
    <r>
      <rPr>
        <sz val="10"/>
        <color indexed="53"/>
        <rFont val="Arial"/>
        <family val="2"/>
        <charset val="204"/>
      </rPr>
      <t>S</t>
    </r>
    <r>
      <rPr>
        <sz val="10"/>
        <rFont val="Arial"/>
        <family val="2"/>
        <charset val="204"/>
      </rPr>
      <t>R230A-S – усилие 20 Нм</t>
    </r>
  </si>
  <si>
    <r>
      <t>S</t>
    </r>
    <r>
      <rPr>
        <sz val="10"/>
        <color indexed="53"/>
        <rFont val="Arial"/>
        <family val="2"/>
        <charset val="204"/>
      </rPr>
      <t>R</t>
    </r>
    <r>
      <rPr>
        <sz val="10"/>
        <rFont val="Arial"/>
        <family val="2"/>
        <charset val="204"/>
      </rPr>
      <t xml:space="preserve">230A-S – R = rotary (поворотный привод);  </t>
    </r>
  </si>
  <si>
    <r>
      <t>SR</t>
    </r>
    <r>
      <rPr>
        <sz val="10"/>
        <color indexed="53"/>
        <rFont val="Arial"/>
        <family val="2"/>
        <charset val="204"/>
      </rPr>
      <t>230</t>
    </r>
    <r>
      <rPr>
        <sz val="10"/>
        <rFont val="Arial"/>
        <family val="2"/>
        <charset val="204"/>
      </rPr>
      <t xml:space="preserve">A-S – напряжение питания 230 B AC;  </t>
    </r>
  </si>
  <si>
    <r>
      <t>SR230</t>
    </r>
    <r>
      <rPr>
        <sz val="10"/>
        <color indexed="53"/>
        <rFont val="Arial"/>
        <family val="2"/>
        <charset val="204"/>
      </rPr>
      <t>A</t>
    </r>
    <r>
      <rPr>
        <sz val="10"/>
        <rFont val="Arial"/>
        <family val="2"/>
        <charset val="204"/>
      </rPr>
      <t>-S – дополнительный символ, новое поколение приводов;</t>
    </r>
  </si>
  <si>
    <r>
      <t>SR230A-</t>
    </r>
    <r>
      <rPr>
        <sz val="10"/>
        <color indexed="53"/>
        <rFont val="Arial"/>
        <family val="2"/>
        <charset val="204"/>
      </rPr>
      <t>S</t>
    </r>
    <r>
      <rPr>
        <sz val="10"/>
        <color indexed="10"/>
        <rFont val="Arial"/>
        <family val="2"/>
        <charset val="204"/>
      </rPr>
      <t xml:space="preserve"> </t>
    </r>
    <r>
      <rPr>
        <sz val="10"/>
        <rFont val="Arial"/>
        <family val="2"/>
        <charset val="204"/>
      </rPr>
      <t>– дополнительный контакт для сигнализации положения. Тип управляющего</t>
    </r>
  </si>
  <si>
    <t>TRF230-S</t>
  </si>
  <si>
    <t>TRF230-S-O</t>
  </si>
  <si>
    <t>TRF24-S</t>
  </si>
  <si>
    <t>TRF24-S-O</t>
  </si>
  <si>
    <t>http://www.belimo.ch/pdf/e/TRF24-S(-O)_2_0_en.pdf</t>
  </si>
  <si>
    <t>TRY230</t>
  </si>
  <si>
    <t>TRY24</t>
  </si>
  <si>
    <t>http://www.belimo.ch/pdf/e/TRY230_1_2_en.pdf</t>
  </si>
  <si>
    <t>http://www.belimo.ch/pdf/e/TRY24_1_1_en.pdf</t>
  </si>
  <si>
    <t>2 Нм, без пружины, 230 B AC, откр\закр,  время поворота - 35 с</t>
  </si>
  <si>
    <t>2 Нм, без пружины, 24 B AC/DC, откр\закр,  время поворота - 35 с</t>
  </si>
  <si>
    <t>4 Нм, без пружины, 24 B AC/DC, откр\закр,  время поворота - 9 с</t>
  </si>
  <si>
    <t>NRF230A-S2</t>
  </si>
  <si>
    <t>NRF230A-S2-O</t>
  </si>
  <si>
    <t>http://www.belimo.ch/pdf/e/NRF230A-S2(-O)_1_0_en.pdf</t>
  </si>
  <si>
    <t>2 Нм, с пружиной (NC), 230 B AC, откр\закр,  двиг. - 40…75 с (прогр.), пруж. - &lt; 75 с, 1 группа доп. конт.</t>
  </si>
  <si>
    <t>2 Нм, с пружиной (NO), 230 B AC, откр\закр,  двиг. - 40…75 с (прогр.), пруж. - &lt; 75 с, 1 группа доп. конт.</t>
  </si>
  <si>
    <t>2 Нм, с пружиной (NC), 24 B AC/DC, откр\закр,  двиг. - 40…75 с (прогр.), пруж. - &lt; 75 с, 1 группа доп. конт.</t>
  </si>
  <si>
    <t>2 Нм, с пружиной (NO), 24 B AC/DC, откр\закр,  двиг. - 40…75 с (прогр.), пруж. - &lt; 75 с, 1 группа доп. конт.</t>
  </si>
  <si>
    <t>NRF24A-S2</t>
  </si>
  <si>
    <t>NRF24A-S2-O</t>
  </si>
  <si>
    <t>http://www.belimo.ch/pdf/e/NRF24A-S2(-O)_1_0_en.pdf</t>
  </si>
  <si>
    <t>10 Нм, с пружиной (NC), 24 B AC/DC, откр\закр,  двиг. - &lt; 75 с, пруж. - &lt; 20 с, 2 группы доп. конт.</t>
  </si>
  <si>
    <t>10 Нм, с пружиной (NO), 24 B AC/DC, откр\закр,  двиг. - &lt; 75 с, пруж. - &lt; 20 с, 2 группы доп. конт.</t>
  </si>
  <si>
    <t>8 Нм, без пружины, 24 B AC/DC, откр\закр,  время поворота - 9 с</t>
  </si>
  <si>
    <t>SRF230A-S2</t>
  </si>
  <si>
    <t>SRF230A-S2-O</t>
  </si>
  <si>
    <t>SRF24A-S2</t>
  </si>
  <si>
    <t>SRF24A-S2-O</t>
  </si>
  <si>
    <t>http://www.belimo.ch/pdf/e/SRF230A-S2(-O)_1_0_en.pdf</t>
  </si>
  <si>
    <t>20 Нм, с пружиной (NC), 230 B AC, откр\закр,  двиг. - &lt; 75 с, пруж. - &lt; 20 с, 2 группы доп. конт.</t>
  </si>
  <si>
    <t>10 Нм, с пружиной (NC), 230 B AC, откр\закр,  двиг. - &lt; 75 с, пруж. - &lt; 20 с, 2 группы доп. конт.</t>
  </si>
  <si>
    <t>10 Нм, с пружиной (NO), 230 B AC, откр\закр,  двиг. - &lt; 75 с, пруж. - &lt; 20 с, 2 группы доп. конт.</t>
  </si>
  <si>
    <t>20 Нм, с пружиной (NO), 230 B AC, откр\закр,  двиг. - &lt; 75 с, пруж. - &lt; 20 с, 2 группы доп. конт.</t>
  </si>
  <si>
    <t>20 Нм, с пружиной (NC), 24 B AC/DC, откр\закр,  двиг. - &lt; 75 с, пруж. - &lt; 20 с, 2 группы доп. конт.</t>
  </si>
  <si>
    <t>20 Нм, с пружиной (NO), 24 B AC/DC, откр\закр,  двиг. - &lt; 75 с, пруж. - &lt; 20 с, 2 группы доп. конт.</t>
  </si>
  <si>
    <t>http://www.belimo.ch/pdf/e/SRF24A-S2(-O)_1_0_en.pdf</t>
  </si>
  <si>
    <t>http://www.belimo.ch/pdf/e/SRQ24A_1_0_en.pdf</t>
  </si>
  <si>
    <t>SRQ24A</t>
  </si>
  <si>
    <t>16 Нм, без пружины, 24 B AC/DC, откр\закр,  время поворота - 9 с</t>
  </si>
  <si>
    <r>
      <t xml:space="preserve">LV24A-TPC     </t>
    </r>
    <r>
      <rPr>
        <b/>
        <sz val="10"/>
        <color indexed="23"/>
        <rFont val="Arial"/>
        <family val="2"/>
        <charset val="204"/>
      </rPr>
      <t>(new)</t>
    </r>
  </si>
  <si>
    <r>
      <t xml:space="preserve">NV24A-TPC    </t>
    </r>
    <r>
      <rPr>
        <b/>
        <sz val="10"/>
        <color indexed="23"/>
        <rFont val="Arial"/>
        <family val="2"/>
        <charset val="204"/>
      </rPr>
      <t>(NV24-3)</t>
    </r>
  </si>
  <si>
    <r>
      <t xml:space="preserve">SV24A-TPC    </t>
    </r>
    <r>
      <rPr>
        <b/>
        <sz val="10"/>
        <color indexed="23"/>
        <rFont val="Arial"/>
        <family val="2"/>
        <charset val="204"/>
      </rPr>
      <t>(new)</t>
    </r>
  </si>
  <si>
    <r>
      <t xml:space="preserve">EV24A-TPC     </t>
    </r>
    <r>
      <rPr>
        <b/>
        <sz val="10"/>
        <color indexed="23"/>
        <rFont val="Arial"/>
        <family val="2"/>
        <charset val="204"/>
      </rPr>
      <t>(AV24-3)</t>
    </r>
  </si>
  <si>
    <r>
      <t xml:space="preserve">LV230A-TPC </t>
    </r>
    <r>
      <rPr>
        <b/>
        <sz val="10"/>
        <color indexed="23"/>
        <rFont val="Arial"/>
        <family val="2"/>
        <charset val="204"/>
      </rPr>
      <t>(NVD230-3)</t>
    </r>
  </si>
  <si>
    <r>
      <t xml:space="preserve">NV230A-TPC </t>
    </r>
    <r>
      <rPr>
        <b/>
        <sz val="10"/>
        <color indexed="23"/>
        <rFont val="Arial"/>
        <family val="2"/>
        <charset val="204"/>
      </rPr>
      <t>(NV230-3)</t>
    </r>
  </si>
  <si>
    <r>
      <t xml:space="preserve">SV230A-TPC     </t>
    </r>
    <r>
      <rPr>
        <b/>
        <sz val="10"/>
        <color indexed="23"/>
        <rFont val="Arial"/>
        <family val="2"/>
        <charset val="204"/>
      </rPr>
      <t>(new)</t>
    </r>
  </si>
  <si>
    <r>
      <t xml:space="preserve">EV230A-TPC </t>
    </r>
    <r>
      <rPr>
        <b/>
        <sz val="10"/>
        <color indexed="23"/>
        <rFont val="Arial"/>
        <family val="2"/>
        <charset val="204"/>
      </rPr>
      <t>(AV230-3)</t>
    </r>
  </si>
  <si>
    <r>
      <t xml:space="preserve">LV24A-SZ-TPC </t>
    </r>
    <r>
      <rPr>
        <b/>
        <sz val="10"/>
        <color indexed="23"/>
        <rFont val="Arial"/>
        <family val="2"/>
        <charset val="204"/>
      </rPr>
      <t>(NVD24-SR)</t>
    </r>
  </si>
  <si>
    <r>
      <t xml:space="preserve">LVC24A-SZ-TPC </t>
    </r>
    <r>
      <rPr>
        <b/>
        <sz val="10"/>
        <color indexed="23"/>
        <rFont val="Arial"/>
        <family val="2"/>
        <charset val="204"/>
      </rPr>
      <t>(new)</t>
    </r>
  </si>
  <si>
    <r>
      <t xml:space="preserve">NV24A-SZ-TPC </t>
    </r>
    <r>
      <rPr>
        <b/>
        <sz val="10"/>
        <color indexed="23"/>
        <rFont val="Arial"/>
        <family val="2"/>
        <charset val="204"/>
      </rPr>
      <t>(NV24-MFT)</t>
    </r>
  </si>
  <si>
    <r>
      <t xml:space="preserve">NVC24A-SZ-TPC </t>
    </r>
    <r>
      <rPr>
        <b/>
        <sz val="10"/>
        <color indexed="23"/>
        <rFont val="Arial"/>
        <family val="2"/>
        <charset val="204"/>
      </rPr>
      <t>(NVY24-MFT)</t>
    </r>
  </si>
  <si>
    <r>
      <t xml:space="preserve">SV24A-SZ-TPC </t>
    </r>
    <r>
      <rPr>
        <b/>
        <sz val="10"/>
        <color indexed="23"/>
        <rFont val="Arial"/>
        <family val="2"/>
        <charset val="204"/>
      </rPr>
      <t>(NVG24-MFT)</t>
    </r>
  </si>
  <si>
    <r>
      <t xml:space="preserve">SVC24A-SZ-TPC </t>
    </r>
    <r>
      <rPr>
        <b/>
        <sz val="10"/>
        <color indexed="23"/>
        <rFont val="Arial"/>
        <family val="2"/>
        <charset val="204"/>
      </rPr>
      <t>(new)</t>
    </r>
  </si>
  <si>
    <r>
      <t xml:space="preserve">EV24A-SZ-TPC </t>
    </r>
    <r>
      <rPr>
        <b/>
        <sz val="10"/>
        <color indexed="23"/>
        <rFont val="Arial"/>
        <family val="2"/>
        <charset val="204"/>
      </rPr>
      <t>(AV24-MFT)</t>
    </r>
  </si>
  <si>
    <r>
      <t xml:space="preserve">EVC24A-SZ </t>
    </r>
    <r>
      <rPr>
        <b/>
        <sz val="10"/>
        <color indexed="23"/>
        <rFont val="Arial"/>
        <family val="2"/>
        <charset val="204"/>
      </rPr>
      <t>(AVY24-MFT)</t>
    </r>
  </si>
  <si>
    <r>
      <t xml:space="preserve">RV24A-SZ          </t>
    </r>
    <r>
      <rPr>
        <b/>
        <sz val="10"/>
        <color indexed="23"/>
        <rFont val="Arial"/>
        <family val="2"/>
        <charset val="204"/>
      </rPr>
      <t>(new)</t>
    </r>
  </si>
  <si>
    <r>
      <t xml:space="preserve">NVK24A-3-TPC </t>
    </r>
    <r>
      <rPr>
        <b/>
        <sz val="10"/>
        <color indexed="23"/>
        <rFont val="Arial"/>
        <family val="2"/>
        <charset val="204"/>
      </rPr>
      <t>(new)</t>
    </r>
  </si>
  <si>
    <r>
      <t xml:space="preserve">AVK24A-3-TPC </t>
    </r>
    <r>
      <rPr>
        <b/>
        <sz val="10"/>
        <color indexed="23"/>
        <rFont val="Arial"/>
        <family val="2"/>
        <charset val="204"/>
      </rPr>
      <t>(new)</t>
    </r>
  </si>
  <si>
    <r>
      <t xml:space="preserve">NVK230A-3          </t>
    </r>
    <r>
      <rPr>
        <b/>
        <sz val="10"/>
        <color indexed="23"/>
        <rFont val="Arial"/>
        <family val="2"/>
        <charset val="204"/>
      </rPr>
      <t>(new)</t>
    </r>
  </si>
  <si>
    <r>
      <t xml:space="preserve">AVK230A-3          </t>
    </r>
    <r>
      <rPr>
        <b/>
        <sz val="10"/>
        <color indexed="23"/>
        <rFont val="Arial"/>
        <family val="2"/>
        <charset val="204"/>
      </rPr>
      <t>(new)</t>
    </r>
  </si>
  <si>
    <r>
      <t xml:space="preserve">NVK24A-SZ-TPC </t>
    </r>
    <r>
      <rPr>
        <b/>
        <sz val="10"/>
        <color indexed="23"/>
        <rFont val="Arial"/>
        <family val="2"/>
        <charset val="204"/>
      </rPr>
      <t>(NVF24-MFT(-E))</t>
    </r>
  </si>
  <si>
    <r>
      <t xml:space="preserve">NVKC24A-SZ-TPC </t>
    </r>
    <r>
      <rPr>
        <b/>
        <sz val="10"/>
        <color indexed="23"/>
        <rFont val="Arial"/>
        <family val="2"/>
        <charset val="204"/>
      </rPr>
      <t>(NVFY24-MFT(-E))</t>
    </r>
  </si>
  <si>
    <r>
      <t xml:space="preserve">AVK24A-SZ-TPC </t>
    </r>
    <r>
      <rPr>
        <b/>
        <sz val="10"/>
        <color indexed="23"/>
        <rFont val="Arial"/>
        <family val="2"/>
        <charset val="204"/>
      </rPr>
      <t>(new)</t>
    </r>
  </si>
  <si>
    <r>
      <t xml:space="preserve">DN </t>
    </r>
    <r>
      <rPr>
        <sz val="10"/>
        <rFont val="Arial"/>
        <family val="2"/>
        <charset val="204"/>
      </rPr>
      <t>мм</t>
    </r>
  </si>
  <si>
    <t>Cсылка</t>
  </si>
  <si>
    <t>Электроприводы без встроенной возвратной пружины / без конденсаторного возврата</t>
  </si>
  <si>
    <t>С конденсаторным возвратом (Super Cap)</t>
  </si>
  <si>
    <t>3-point (трехточечное) управление</t>
  </si>
  <si>
    <t>Аналоговое управление DC 0,5...10 В</t>
  </si>
  <si>
    <r>
      <rPr>
        <b/>
        <sz val="11"/>
        <color indexed="53"/>
        <rFont val="Arial"/>
        <family val="2"/>
        <charset val="204"/>
      </rPr>
      <t>H6…S</t>
    </r>
    <r>
      <rPr>
        <b/>
        <sz val="11"/>
        <rFont val="Arial"/>
        <family val="2"/>
        <charset val="204"/>
      </rPr>
      <t xml:space="preserve"> - двухходовой, фланец, PN16, чугун,  среда регулирования: </t>
    </r>
    <r>
      <rPr>
        <b/>
        <sz val="11"/>
        <color indexed="53"/>
        <rFont val="Arial"/>
        <family val="2"/>
        <charset val="204"/>
      </rPr>
      <t>ПАР</t>
    </r>
    <r>
      <rPr>
        <b/>
        <sz val="11"/>
        <rFont val="Arial"/>
        <family val="2"/>
        <charset val="204"/>
      </rPr>
      <t>, вода, этиленгликоль(50%), t = 150 C</t>
    </r>
  </si>
  <si>
    <r>
      <rPr>
        <b/>
        <sz val="11"/>
        <color indexed="53"/>
        <rFont val="Arial"/>
        <family val="2"/>
        <charset val="204"/>
      </rPr>
      <t>H6…N</t>
    </r>
    <r>
      <rPr>
        <b/>
        <sz val="11"/>
        <rFont val="Arial"/>
        <family val="2"/>
        <charset val="204"/>
      </rPr>
      <t xml:space="preserve"> - двухходовой, фланец, PN16, чугун, среда регулирования: вода, этиленгликоль(50%), t = 120 C</t>
    </r>
  </si>
  <si>
    <r>
      <rPr>
        <b/>
        <sz val="11"/>
        <color indexed="53"/>
        <rFont val="Arial"/>
        <family val="2"/>
        <charset val="204"/>
      </rPr>
      <t>H6…R</t>
    </r>
    <r>
      <rPr>
        <b/>
        <sz val="11"/>
        <rFont val="Arial"/>
        <family val="2"/>
        <charset val="204"/>
      </rPr>
      <t xml:space="preserve"> - двухходовой, фланец,</t>
    </r>
    <r>
      <rPr>
        <b/>
        <sz val="11"/>
        <color indexed="10"/>
        <rFont val="Arial"/>
        <family val="2"/>
        <charset val="204"/>
      </rPr>
      <t xml:space="preserve"> </t>
    </r>
    <r>
      <rPr>
        <b/>
        <sz val="11"/>
        <color indexed="53"/>
        <rFont val="Arial"/>
        <family val="2"/>
        <charset val="204"/>
      </rPr>
      <t>PN6</t>
    </r>
    <r>
      <rPr>
        <b/>
        <sz val="11"/>
        <rFont val="Arial"/>
        <family val="2"/>
        <charset val="204"/>
      </rPr>
      <t>, чугун, среда регулирования: вода, этиленгликоль(50%), t = 120 C</t>
    </r>
  </si>
  <si>
    <r>
      <rPr>
        <b/>
        <sz val="11"/>
        <color indexed="53"/>
        <rFont val="Arial"/>
        <family val="2"/>
        <charset val="204"/>
      </rPr>
      <t>H7…N</t>
    </r>
    <r>
      <rPr>
        <b/>
        <sz val="11"/>
        <rFont val="Arial"/>
        <family val="2"/>
        <charset val="204"/>
      </rPr>
      <t xml:space="preserve"> - трехходовой, фланец, PN16, чугун, среда регулирования: вода, этиленгликоль(50%), t = 120 C</t>
    </r>
  </si>
  <si>
    <r>
      <rPr>
        <b/>
        <sz val="11"/>
        <color indexed="53"/>
        <rFont val="Arial"/>
        <family val="2"/>
        <charset val="204"/>
      </rPr>
      <t>H7…R</t>
    </r>
    <r>
      <rPr>
        <b/>
        <sz val="11"/>
        <rFont val="Arial"/>
        <family val="2"/>
        <charset val="204"/>
      </rPr>
      <t xml:space="preserve"> - трехходовой, фланец, </t>
    </r>
    <r>
      <rPr>
        <b/>
        <sz val="11"/>
        <color indexed="53"/>
        <rFont val="Arial"/>
        <family val="2"/>
        <charset val="204"/>
      </rPr>
      <t>PN6</t>
    </r>
    <r>
      <rPr>
        <b/>
        <sz val="11"/>
        <rFont val="Arial"/>
        <family val="2"/>
        <charset val="204"/>
      </rPr>
      <t>, чугун, среда регулирования: вода, этиленгликоль(50%), t = 120 C</t>
    </r>
  </si>
  <si>
    <r>
      <rPr>
        <b/>
        <sz val="11"/>
        <color indexed="53"/>
        <rFont val="Arial"/>
        <family val="2"/>
        <charset val="204"/>
      </rPr>
      <t>H6…SP</t>
    </r>
    <r>
      <rPr>
        <b/>
        <sz val="11"/>
        <rFont val="Arial"/>
        <family val="2"/>
        <charset val="204"/>
      </rPr>
      <t xml:space="preserve"> - двухходовой, </t>
    </r>
    <r>
      <rPr>
        <b/>
        <sz val="11"/>
        <color indexed="53"/>
        <rFont val="Arial"/>
        <family val="2"/>
        <charset val="204"/>
      </rPr>
      <t>разгруженный по давлению</t>
    </r>
    <r>
      <rPr>
        <b/>
        <sz val="11"/>
        <rFont val="Arial"/>
        <family val="2"/>
        <charset val="204"/>
      </rPr>
      <t>, фланец, PN16, чугун, среда регулирования: вода, этиленгликоль(50%), t = 150 C</t>
    </r>
  </si>
  <si>
    <r>
      <rPr>
        <b/>
        <sz val="11"/>
        <color indexed="53"/>
        <rFont val="Arial"/>
        <family val="2"/>
        <charset val="204"/>
      </rPr>
      <t>H7…X…</t>
    </r>
    <r>
      <rPr>
        <b/>
        <sz val="11"/>
        <rFont val="Arial"/>
        <family val="2"/>
        <charset val="204"/>
      </rPr>
      <t xml:space="preserve"> - трехходовой, фланец, </t>
    </r>
    <r>
      <rPr>
        <b/>
        <sz val="11"/>
        <color indexed="53"/>
        <rFont val="Arial"/>
        <family val="2"/>
        <charset val="204"/>
      </rPr>
      <t>PN25</t>
    </r>
    <r>
      <rPr>
        <b/>
        <sz val="11"/>
        <rFont val="Arial"/>
        <family val="2"/>
        <charset val="204"/>
      </rPr>
      <t>, чугун, среда регулирования: вода, этиленгликоль(50%),</t>
    </r>
    <r>
      <rPr>
        <b/>
        <sz val="11"/>
        <color indexed="10"/>
        <rFont val="Arial"/>
        <family val="2"/>
        <charset val="204"/>
      </rPr>
      <t xml:space="preserve"> </t>
    </r>
    <r>
      <rPr>
        <b/>
        <sz val="11"/>
        <color indexed="53"/>
        <rFont val="Arial"/>
        <family val="2"/>
        <charset val="204"/>
      </rPr>
      <t>t = 200 C</t>
    </r>
  </si>
  <si>
    <t>7.1. Седельные клапаны ДУ 15-150 мм</t>
  </si>
  <si>
    <r>
      <rPr>
        <b/>
        <sz val="11"/>
        <color indexed="53"/>
        <rFont val="Arial"/>
        <family val="2"/>
        <charset val="204"/>
      </rPr>
      <t>H7…Y…</t>
    </r>
    <r>
      <rPr>
        <b/>
        <sz val="11"/>
        <rFont val="Arial"/>
        <family val="2"/>
        <charset val="204"/>
      </rPr>
      <t xml:space="preserve"> - трехходовой, фланец, </t>
    </r>
    <r>
      <rPr>
        <b/>
        <sz val="11"/>
        <color indexed="53"/>
        <rFont val="Arial"/>
        <family val="2"/>
        <charset val="204"/>
      </rPr>
      <t>PN40</t>
    </r>
    <r>
      <rPr>
        <b/>
        <sz val="11"/>
        <rFont val="Arial"/>
        <family val="2"/>
        <charset val="204"/>
      </rPr>
      <t>, чугун, среда регулирования: вода, этиленгликоль(50%),</t>
    </r>
    <r>
      <rPr>
        <b/>
        <sz val="11"/>
        <color indexed="53"/>
        <rFont val="Arial"/>
        <family val="2"/>
        <charset val="204"/>
      </rPr>
      <t xml:space="preserve"> t = 200 C</t>
    </r>
  </si>
  <si>
    <r>
      <rPr>
        <b/>
        <sz val="11"/>
        <color indexed="53"/>
        <rFont val="Arial"/>
        <family val="2"/>
        <charset val="204"/>
      </rPr>
      <t>H5…B</t>
    </r>
    <r>
      <rPr>
        <b/>
        <sz val="11"/>
        <rFont val="Arial"/>
        <family val="2"/>
        <charset val="204"/>
      </rPr>
      <t xml:space="preserve"> -  трехходовой, наружная резьба, бронза, среда регулирования: вода, этиленгликоль(50%), t = 120 C</t>
    </r>
  </si>
  <si>
    <r>
      <rPr>
        <b/>
        <sz val="11"/>
        <color indexed="53"/>
        <rFont val="Arial"/>
        <family val="2"/>
        <charset val="204"/>
      </rPr>
      <t>H4…B</t>
    </r>
    <r>
      <rPr>
        <b/>
        <sz val="11"/>
        <rFont val="Arial"/>
        <family val="2"/>
        <charset val="204"/>
      </rPr>
      <t xml:space="preserve"> -  двухходовой, наружная резьба, бронза, среда регулирования: вода, этиленгликоль (50%), t = 120 C</t>
    </r>
  </si>
  <si>
    <r>
      <rPr>
        <b/>
        <sz val="11"/>
        <color indexed="53"/>
        <rFont val="Arial"/>
        <family val="2"/>
        <charset val="204"/>
      </rPr>
      <t>ZH45…</t>
    </r>
    <r>
      <rPr>
        <b/>
        <sz val="11"/>
        <rFont val="Arial"/>
        <family val="2"/>
        <charset val="204"/>
      </rPr>
      <t xml:space="preserve"> - монтажные переходники для клапанов серий H4…B, H5…B (по 2 шт для двухходового H4…B и 3 шт для трехходового H5…B):</t>
    </r>
  </si>
  <si>
    <t>DN мм</t>
  </si>
  <si>
    <t>kvs м3/ч</t>
  </si>
  <si>
    <t>0,79 мм/c</t>
  </si>
  <si>
    <t>- ΔPs, кПа – перекрываемый приводом перепад давления, при котором клапан обеспечивает заданную величину протечки.</t>
  </si>
  <si>
    <t>- ΔPmax, кПа – допустимый перепад давления на клапане.</t>
  </si>
  <si>
    <t>Пример расшифровки кода седельных клапанов:</t>
  </si>
  <si>
    <t>1. Если на пересечении строки со стоимостью клапана и столбца со стоимостью привода указана суммарная стоимость, то данный привод подходит к клапану по посадочным размерам.</t>
  </si>
  <si>
    <t>Серой заливкой выделены оптимальные сочетания привода и клапана.</t>
  </si>
  <si>
    <t>В системах с большими располагаемыми перепадами давления, а также при выборе привода для максимальных для него диаметров клапанов, рекомендуется производить проверку</t>
  </si>
  <si>
    <t>Ссылка на данную таблицу:</t>
  </si>
  <si>
    <t>http://belimo.com.ua/files/file00275.pdf</t>
  </si>
  <si>
    <t xml:space="preserve">   R=шаровый;</t>
  </si>
  <si>
    <t xml:space="preserve">   H=седельный; </t>
  </si>
  <si>
    <t xml:space="preserve">   D=баттерфляй;</t>
  </si>
  <si>
    <t xml:space="preserve">   4 или 6 = двухходовой;</t>
  </si>
  <si>
    <t xml:space="preserve">   5 или 7 = трехходовой.</t>
  </si>
  <si>
    <t xml:space="preserve">   B = наружная резьба (корпус клапана – бронза, B = bronze);</t>
  </si>
  <si>
    <t xml:space="preserve">   N = фланец PN16 (корпус клапана – чугун);</t>
  </si>
  <si>
    <t xml:space="preserve">   R = фланец PN6 (корпус клапана – чугун);</t>
  </si>
  <si>
    <t xml:space="preserve">   S = фланец PN16 (корпус клапана – чугун, применяются для пара, S = steam).</t>
  </si>
  <si>
    <t>Пример 1. H532B</t>
  </si>
  <si>
    <r>
      <rPr>
        <sz val="10"/>
        <color indexed="53"/>
        <rFont val="Arial"/>
        <family val="2"/>
        <charset val="204"/>
      </rPr>
      <t>H</t>
    </r>
    <r>
      <rPr>
        <sz val="10"/>
        <rFont val="Arial"/>
        <family val="2"/>
        <charset val="204"/>
      </rPr>
      <t>532B – седельный клапан.</t>
    </r>
  </si>
  <si>
    <r>
      <t>H</t>
    </r>
    <r>
      <rPr>
        <sz val="10"/>
        <color indexed="53"/>
        <rFont val="Arial"/>
        <family val="2"/>
        <charset val="204"/>
      </rPr>
      <t>5</t>
    </r>
    <r>
      <rPr>
        <sz val="10"/>
        <rFont val="Arial"/>
        <family val="2"/>
        <charset val="204"/>
      </rPr>
      <t>32B – указывает на конструктив (двух- или трехходовой).</t>
    </r>
  </si>
  <si>
    <r>
      <t>H5</t>
    </r>
    <r>
      <rPr>
        <sz val="10"/>
        <color indexed="53"/>
        <rFont val="Arial"/>
        <family val="2"/>
        <charset val="204"/>
      </rPr>
      <t>32</t>
    </r>
    <r>
      <rPr>
        <sz val="10"/>
        <rFont val="Arial"/>
        <family val="2"/>
        <charset val="204"/>
      </rPr>
      <t>B – указывает на диаметр и К</t>
    </r>
    <r>
      <rPr>
        <vertAlign val="subscript"/>
        <sz val="10"/>
        <rFont val="Arial"/>
        <family val="2"/>
        <charset val="204"/>
      </rPr>
      <t>vs</t>
    </r>
    <r>
      <rPr>
        <sz val="10"/>
        <rFont val="Arial"/>
        <family val="2"/>
        <charset val="204"/>
      </rPr>
      <t xml:space="preserve">  (ДУ32, К</t>
    </r>
    <r>
      <rPr>
        <vertAlign val="subscript"/>
        <sz val="10"/>
        <rFont val="Arial"/>
        <family val="2"/>
        <charset val="204"/>
      </rPr>
      <t>vs</t>
    </r>
    <r>
      <rPr>
        <sz val="10"/>
        <rFont val="Arial"/>
        <family val="2"/>
        <charset val="204"/>
      </rPr>
      <t xml:space="preserve"> = 16 м3/час).  </t>
    </r>
  </si>
  <si>
    <r>
      <t>H532</t>
    </r>
    <r>
      <rPr>
        <sz val="10"/>
        <color indexed="53"/>
        <rFont val="Arial"/>
        <family val="2"/>
        <charset val="204"/>
      </rPr>
      <t>B</t>
    </r>
    <r>
      <rPr>
        <sz val="10"/>
        <rFont val="Arial"/>
        <family val="2"/>
        <charset val="204"/>
      </rPr>
      <t xml:space="preserve"> – указывает на тип трубного присоединения.</t>
    </r>
  </si>
  <si>
    <t xml:space="preserve">   X = фланец PN25 (корпус клапана – чугун).</t>
  </si>
  <si>
    <t xml:space="preserve">   Y = фланец PN40 (корпус клапана – чугун).</t>
  </si>
  <si>
    <t>Пример 2. H611S</t>
  </si>
  <si>
    <r>
      <rPr>
        <sz val="10"/>
        <color indexed="53"/>
        <rFont val="Arial"/>
        <family val="2"/>
        <charset val="204"/>
      </rPr>
      <t>H</t>
    </r>
    <r>
      <rPr>
        <sz val="10"/>
        <rFont val="Arial"/>
        <family val="2"/>
        <charset val="204"/>
      </rPr>
      <t>611S – седельный клапан.</t>
    </r>
  </si>
  <si>
    <r>
      <t>H</t>
    </r>
    <r>
      <rPr>
        <sz val="10"/>
        <color indexed="53"/>
        <rFont val="Arial"/>
        <family val="2"/>
        <charset val="204"/>
      </rPr>
      <t>6</t>
    </r>
    <r>
      <rPr>
        <sz val="10"/>
        <rFont val="Arial"/>
        <family val="2"/>
        <charset val="204"/>
      </rPr>
      <t xml:space="preserve">11S – двухходовой. </t>
    </r>
  </si>
  <si>
    <r>
      <t>H6</t>
    </r>
    <r>
      <rPr>
        <sz val="10"/>
        <color indexed="53"/>
        <rFont val="Arial"/>
        <family val="2"/>
        <charset val="204"/>
      </rPr>
      <t>11</t>
    </r>
    <r>
      <rPr>
        <sz val="10"/>
        <rFont val="Arial"/>
        <family val="2"/>
        <charset val="204"/>
      </rPr>
      <t>S – ДУ15, К</t>
    </r>
    <r>
      <rPr>
        <vertAlign val="subscript"/>
        <sz val="10"/>
        <rFont val="Arial"/>
        <family val="2"/>
        <charset val="204"/>
      </rPr>
      <t>vs</t>
    </r>
    <r>
      <rPr>
        <sz val="10"/>
        <rFont val="Arial"/>
        <family val="2"/>
        <charset val="204"/>
      </rPr>
      <t xml:space="preserve"> = 0,63 м3/час.  </t>
    </r>
  </si>
  <si>
    <r>
      <t>H611</t>
    </r>
    <r>
      <rPr>
        <sz val="10"/>
        <color indexed="53"/>
        <rFont val="Arial"/>
        <family val="2"/>
        <charset val="204"/>
      </rPr>
      <t>S</t>
    </r>
    <r>
      <rPr>
        <sz val="10"/>
        <rFont val="Arial"/>
        <family val="2"/>
        <charset val="204"/>
      </rPr>
      <t xml:space="preserve"> – фланец PN16, корпус – чугун, применяется для пара до 150 °С.</t>
    </r>
  </si>
  <si>
    <t>Пример расшифровки кода электроприводов седельных клапанов:</t>
  </si>
  <si>
    <t xml:space="preserve">   L… = 500 Н, N… = 1000 H, S… = 1500 H, A… = 2000 H, </t>
  </si>
  <si>
    <t xml:space="preserve">   E… = 2500 H, R… = 4500 H, G… = 12000 H. </t>
  </si>
  <si>
    <t xml:space="preserve">   -SZ = аналоговое управление 0,5…10 В;</t>
  </si>
  <si>
    <t xml:space="preserve">   -3 или без дополнительных символов = 3-point (трехточечное);</t>
  </si>
  <si>
    <t xml:space="preserve">   -MP = встроенный протокол MP-Bus, могут работать по схеме аналогового управления.  </t>
  </si>
  <si>
    <t>Пример 1. NVKC24A-SZ-TPC</t>
  </si>
  <si>
    <t>привода) + кабель длиной 1 м – можно выбрать наиболее удобный вариант подключения.</t>
  </si>
  <si>
    <r>
      <rPr>
        <sz val="10"/>
        <color indexed="53"/>
        <rFont val="Arial"/>
        <family val="2"/>
        <charset val="204"/>
      </rPr>
      <t>N</t>
    </r>
    <r>
      <rPr>
        <sz val="10"/>
        <rFont val="Arial"/>
        <family val="2"/>
        <charset val="204"/>
      </rPr>
      <t xml:space="preserve">VKC24A-SZ-TPC – усилие 1000 Н: </t>
    </r>
  </si>
  <si>
    <r>
      <t>N</t>
    </r>
    <r>
      <rPr>
        <sz val="10"/>
        <color indexed="53"/>
        <rFont val="Arial"/>
        <family val="2"/>
        <charset val="204"/>
      </rPr>
      <t>V</t>
    </r>
    <r>
      <rPr>
        <sz val="10"/>
        <rFont val="Arial"/>
        <family val="2"/>
        <charset val="204"/>
      </rPr>
      <t xml:space="preserve">KC24A-SZ-TPC – V = линейный привод, единый символ для всех приводов сед. клап.  </t>
    </r>
  </si>
  <si>
    <r>
      <t>NV</t>
    </r>
    <r>
      <rPr>
        <sz val="10"/>
        <color indexed="53"/>
        <rFont val="Arial"/>
        <family val="2"/>
        <charset val="204"/>
      </rPr>
      <t>K</t>
    </r>
    <r>
      <rPr>
        <sz val="10"/>
        <rFont val="Arial"/>
        <family val="2"/>
        <charset val="204"/>
      </rPr>
      <t xml:space="preserve">C24A-SZ-TPC – доп. символ, К = наличие конденсаторного возврата.  </t>
    </r>
  </si>
  <si>
    <r>
      <t>NVK</t>
    </r>
    <r>
      <rPr>
        <sz val="10"/>
        <color indexed="53"/>
        <rFont val="Arial"/>
        <family val="2"/>
        <charset val="204"/>
      </rPr>
      <t>C</t>
    </r>
    <r>
      <rPr>
        <sz val="10"/>
        <rFont val="Arial"/>
        <family val="2"/>
        <charset val="204"/>
      </rPr>
      <t xml:space="preserve">24A-SZ-TPC – доп. символ, С = ускоренный привод, время хода – 35 с.  </t>
    </r>
  </si>
  <si>
    <r>
      <t>NVKC</t>
    </r>
    <r>
      <rPr>
        <sz val="10"/>
        <color indexed="53"/>
        <rFont val="Arial"/>
        <family val="2"/>
        <charset val="204"/>
      </rPr>
      <t>24</t>
    </r>
    <r>
      <rPr>
        <sz val="10"/>
        <rFont val="Arial"/>
        <family val="2"/>
        <charset val="204"/>
      </rPr>
      <t>A-SZ-TPC – напряжение питания (24 = 24 В AC/DC, 230 = 230 B AC).</t>
    </r>
  </si>
  <si>
    <r>
      <t>NVKC24</t>
    </r>
    <r>
      <rPr>
        <sz val="10"/>
        <color indexed="53"/>
        <rFont val="Arial"/>
        <family val="2"/>
        <charset val="204"/>
      </rPr>
      <t>A</t>
    </r>
    <r>
      <rPr>
        <sz val="10"/>
        <rFont val="Arial"/>
        <family val="2"/>
        <charset val="204"/>
      </rPr>
      <t>-SZ-TPC – доп. символ, новое поколение приводов.</t>
    </r>
  </si>
  <si>
    <r>
      <t>NVKC24A-</t>
    </r>
    <r>
      <rPr>
        <sz val="10"/>
        <color indexed="53"/>
        <rFont val="Arial"/>
        <family val="2"/>
        <charset val="204"/>
      </rPr>
      <t>SZ</t>
    </r>
    <r>
      <rPr>
        <sz val="10"/>
        <rFont val="Arial"/>
        <family val="2"/>
        <charset val="204"/>
      </rPr>
      <t>-TPC – тип управляющего сигнала:</t>
    </r>
  </si>
  <si>
    <r>
      <t>NVKC24A-SZ-</t>
    </r>
    <r>
      <rPr>
        <sz val="10"/>
        <color indexed="53"/>
        <rFont val="Arial"/>
        <family val="2"/>
        <charset val="204"/>
      </rPr>
      <t>TPC</t>
    </r>
    <r>
      <rPr>
        <sz val="10"/>
        <color indexed="10"/>
        <rFont val="Arial"/>
        <family val="2"/>
        <charset val="204"/>
      </rPr>
      <t xml:space="preserve"> </t>
    </r>
    <r>
      <rPr>
        <sz val="10"/>
        <rFont val="Arial"/>
        <family val="2"/>
        <charset val="204"/>
      </rPr>
      <t xml:space="preserve">– терминальное подключение (полноценный клемник на корпусе </t>
    </r>
  </si>
  <si>
    <t xml:space="preserve">SV230A-TPC – нет доп. символа «К» - привод без конденсаторного возврата.  </t>
  </si>
  <si>
    <t xml:space="preserve">SV230A-TPC – нет доп. символа «С» - стандартное быстродействие, 150 с.  </t>
  </si>
  <si>
    <t>SV230A-TPC – без дополнительных символов = 3-point (трехточечное упр.).</t>
  </si>
  <si>
    <t>Пример 2. SV230A-TPC</t>
  </si>
  <si>
    <r>
      <rPr>
        <sz val="10"/>
        <color indexed="53"/>
        <rFont val="Arial"/>
        <family val="2"/>
        <charset val="204"/>
      </rPr>
      <t>S</t>
    </r>
    <r>
      <rPr>
        <sz val="10"/>
        <rFont val="Arial"/>
        <family val="2"/>
        <charset val="204"/>
      </rPr>
      <t xml:space="preserve">V230A-TPC – усилие 1500 Н. </t>
    </r>
  </si>
  <si>
    <r>
      <t>S</t>
    </r>
    <r>
      <rPr>
        <sz val="10"/>
        <color indexed="53"/>
        <rFont val="Arial"/>
        <family val="2"/>
        <charset val="204"/>
      </rPr>
      <t>V</t>
    </r>
    <r>
      <rPr>
        <sz val="10"/>
        <rFont val="Arial"/>
        <family val="2"/>
        <charset val="204"/>
      </rPr>
      <t xml:space="preserve">230A-TPC – V = линейный привод.  </t>
    </r>
  </si>
  <si>
    <r>
      <t>SV</t>
    </r>
    <r>
      <rPr>
        <sz val="10"/>
        <color indexed="53"/>
        <rFont val="Arial"/>
        <family val="2"/>
        <charset val="204"/>
      </rPr>
      <t>230</t>
    </r>
    <r>
      <rPr>
        <sz val="10"/>
        <rFont val="Arial"/>
        <family val="2"/>
        <charset val="204"/>
      </rPr>
      <t>A-TPC – напряжение питания 230 B AC.</t>
    </r>
  </si>
  <si>
    <r>
      <t>SV230</t>
    </r>
    <r>
      <rPr>
        <sz val="10"/>
        <color indexed="53"/>
        <rFont val="Arial"/>
        <family val="2"/>
        <charset val="204"/>
      </rPr>
      <t>A</t>
    </r>
    <r>
      <rPr>
        <sz val="10"/>
        <rFont val="Arial"/>
        <family val="2"/>
        <charset val="204"/>
      </rPr>
      <t>-TPC – доп. символ, новое поколение приводов.</t>
    </r>
  </si>
  <si>
    <r>
      <t>SV230A-</t>
    </r>
    <r>
      <rPr>
        <sz val="10"/>
        <color indexed="53"/>
        <rFont val="Arial"/>
        <family val="2"/>
        <charset val="204"/>
      </rPr>
      <t>TPC</t>
    </r>
    <r>
      <rPr>
        <sz val="10"/>
        <rFont val="Arial"/>
        <family val="2"/>
        <charset val="204"/>
      </rPr>
      <t xml:space="preserve"> – терминальное подключение + кабель длиной 1 м.</t>
    </r>
  </si>
  <si>
    <t>http://belimo.com.ua/files/file00277.pdf</t>
  </si>
  <si>
    <t>http://belimo.com.ua/files/file00278.pdf</t>
  </si>
  <si>
    <t>http://belimo.com.ua/files/file00279.pdf</t>
  </si>
  <si>
    <t>http://belimo.com.ua/files/file00280.pdf</t>
  </si>
  <si>
    <t>http://belimo.com.ua/files/file00407.pdf</t>
  </si>
  <si>
    <t>http://belimo.com.ua/files/file00281.pdf</t>
  </si>
  <si>
    <t>http://belimo.com.ua/files/file00408.pdf</t>
  </si>
  <si>
    <t>http://belimo.com.ua/files/file00411.pdf</t>
  </si>
  <si>
    <t>http://belimo.com.ua/files/file00412.pdf</t>
  </si>
  <si>
    <r>
      <rPr>
        <b/>
        <sz val="11"/>
        <color indexed="53"/>
        <rFont val="Arial"/>
        <family val="2"/>
        <charset val="204"/>
      </rPr>
      <t>H6…X…</t>
    </r>
    <r>
      <rPr>
        <b/>
        <sz val="11"/>
        <rFont val="Arial"/>
        <family val="2"/>
        <charset val="204"/>
      </rPr>
      <t xml:space="preserve"> - двухходовой, фланец, </t>
    </r>
    <r>
      <rPr>
        <b/>
        <sz val="11"/>
        <color indexed="53"/>
        <rFont val="Arial"/>
        <family val="2"/>
        <charset val="204"/>
      </rPr>
      <t>PN25</t>
    </r>
    <r>
      <rPr>
        <b/>
        <sz val="11"/>
        <rFont val="Arial"/>
        <family val="2"/>
        <charset val="204"/>
      </rPr>
      <t xml:space="preserve">, чугун, среда регулирования: </t>
    </r>
    <r>
      <rPr>
        <b/>
        <sz val="11"/>
        <color indexed="53"/>
        <rFont val="Arial"/>
        <family val="2"/>
        <charset val="204"/>
      </rPr>
      <t>ПАР</t>
    </r>
    <r>
      <rPr>
        <b/>
        <sz val="11"/>
        <rFont val="Arial"/>
        <family val="2"/>
        <charset val="204"/>
      </rPr>
      <t>, вода, этиленгликоль(50%), t = 150 C</t>
    </r>
  </si>
  <si>
    <t>http://belimo.com.ua/files/file00326.pdf</t>
  </si>
  <si>
    <t>http://belimo.com.ua/files/file00409.pdf</t>
  </si>
  <si>
    <t>http://belimo.com.ua/files/file00410.pdf</t>
  </si>
  <si>
    <t>2. Информацию по приводам Белимо для седельных клапанов других производителей см. в разделе "12. Retrofit":</t>
  </si>
  <si>
    <t>12. Retrofit</t>
  </si>
  <si>
    <t>NV24A-MOD</t>
  </si>
  <si>
    <t>1000 Н, 24 В AC/DC, 150 c, интерфейс MOD-Bus, для седельных кл. Белимо ДУ15-50(80)</t>
  </si>
  <si>
    <t>http://www.belimo.ch/CH/EN/Product/Water/ProductDetail.cfm?MatNr=NV24A-MOD&amp;CatNr=12090101&amp;</t>
  </si>
  <si>
    <t>http://belimo.com.ua/files/file00413.pdf</t>
  </si>
  <si>
    <t>http://belimo.com.ua/files/file00415.pdf</t>
  </si>
  <si>
    <t>http://belimo.com.ua/files/file00417.pdf</t>
  </si>
  <si>
    <t>http://belimo.com.ua/files/file00419.pdf</t>
  </si>
  <si>
    <t>http://belimo.com.ua/files/file00414.pdf</t>
  </si>
  <si>
    <t>http://belimo.com.ua/files/file00416.pdf</t>
  </si>
  <si>
    <t>http://belimo.com.ua/files/file00418.pdf</t>
  </si>
  <si>
    <t>http://belimo.com.ua/files/file00420.pdf</t>
  </si>
  <si>
    <t>http://belimo.com.ua/files/file00421.pdf</t>
  </si>
  <si>
    <t>http://belimo.com.ua/files/file00423.pdf</t>
  </si>
  <si>
    <t>http://belimo.com.ua/files/file00425.pdf</t>
  </si>
  <si>
    <t>http://www.belimo.ch/pdf/e/NVK230A-3_datasheet_en-gb.pdf</t>
  </si>
  <si>
    <t>http://www.belimo.ch/pdf/e/AVK230A-3_datasheet_en-gb.pdf</t>
  </si>
  <si>
    <t>http://belimo.com.ua/files/file00422.pdf</t>
  </si>
  <si>
    <t>http:</t>
  </si>
  <si>
    <t>SMD230A + адаптер 14 SM</t>
  </si>
  <si>
    <t>SMD24A + адаптер 14 SM</t>
  </si>
  <si>
    <t>SM230A-TP + адаптер 14 SM</t>
  </si>
  <si>
    <t>SM230A-S-TP + адаптер 14 SM</t>
  </si>
  <si>
    <t>SM24A-TP + адаптер 14 SM</t>
  </si>
  <si>
    <t>SM24A-S-TP + адаптер 14 SM</t>
  </si>
  <si>
    <t>Ссылка на русскоязычный каталог клапанов и заслонок Белимо:</t>
  </si>
  <si>
    <t>Примечание: на приводы в таблице выше могут быть установлены навесные блоки дополнительных контактов для сигнализации положения</t>
  </si>
  <si>
    <t>S1A (1 группа) или S2A (2 группы).</t>
  </si>
  <si>
    <t>Встроенные доп. контакты, шт</t>
  </si>
  <si>
    <t>Усилие привода, Нм</t>
  </si>
  <si>
    <t>90*</t>
  </si>
  <si>
    <r>
      <t>SM230AX-TP SMA-T60 2TP 002</t>
    </r>
    <r>
      <rPr>
        <b/>
        <sz val="7"/>
        <rFont val="Arial"/>
        <family val="2"/>
        <charset val="204"/>
      </rPr>
      <t xml:space="preserve"> + адаптер 14 SM</t>
    </r>
  </si>
  <si>
    <r>
      <t>SM230AX-TP</t>
    </r>
    <r>
      <rPr>
        <sz val="9"/>
        <rFont val="Arial"/>
        <family val="2"/>
        <charset val="204"/>
      </rPr>
      <t xml:space="preserve"> SMA-T60 2TP 002</t>
    </r>
  </si>
  <si>
    <r>
      <t>GM230A + адаптер 14 GM</t>
    </r>
    <r>
      <rPr>
        <b/>
        <sz val="7"/>
        <rFont val="Arial"/>
        <family val="2"/>
        <charset val="204"/>
      </rPr>
      <t xml:space="preserve"> (для DN125-17 GM)</t>
    </r>
  </si>
  <si>
    <r>
      <t>GM24А + адаптер 14 GM</t>
    </r>
    <r>
      <rPr>
        <b/>
        <sz val="7"/>
        <rFont val="Arial"/>
        <family val="2"/>
        <charset val="204"/>
      </rPr>
      <t xml:space="preserve"> (для DN125-17 GM)</t>
    </r>
  </si>
  <si>
    <t>Электроприводы со встроенной возвратной пружиной</t>
  </si>
  <si>
    <t>SF230A + адаптер 14 SF</t>
  </si>
  <si>
    <t>75 / 20</t>
  </si>
  <si>
    <t>SF230A-S2 + адаптер 14 SF</t>
  </si>
  <si>
    <t>EF230A + адаптер 14 EF</t>
  </si>
  <si>
    <t>EF230A-S2 + адаптер 14 EF</t>
  </si>
  <si>
    <t>SF24A + адаптер 14 SF</t>
  </si>
  <si>
    <t>SF24A-S2 + адаптер 14 SF</t>
  </si>
  <si>
    <t>EF24A + адаптер 14 EF</t>
  </si>
  <si>
    <t>EF24A-S2 + адаптер 14 EF</t>
  </si>
  <si>
    <t>150 / 35</t>
  </si>
  <si>
    <t>GK24A-1 + адаптер 14 GK</t>
  </si>
  <si>
    <t>http://belimo.com.ua/files/file00323.pdf</t>
  </si>
  <si>
    <t>http://belimo.com.ua/files/file00164.pdf</t>
  </si>
  <si>
    <t>http://belimo.com.ua/files/file00165.pdf</t>
  </si>
  <si>
    <t>http://belimo.com.ua/files/file00377.pdf</t>
  </si>
  <si>
    <t>http://belimo.com.ua/files/file00378.pdf</t>
  </si>
  <si>
    <t>D6 25N</t>
  </si>
  <si>
    <t>D6 32N</t>
  </si>
  <si>
    <t>D6 40N</t>
  </si>
  <si>
    <t>D6 50N</t>
  </si>
  <si>
    <t>D6 65N</t>
  </si>
  <si>
    <t>D6 80N</t>
  </si>
  <si>
    <t>D6 100N</t>
  </si>
  <si>
    <t>D6 125N</t>
  </si>
  <si>
    <t>D6 150N</t>
  </si>
  <si>
    <t>D6 200N</t>
  </si>
  <si>
    <t>D6 250N</t>
  </si>
  <si>
    <t>D6 300N</t>
  </si>
  <si>
    <t>D6 350N</t>
  </si>
  <si>
    <t>D6 400N</t>
  </si>
  <si>
    <t>D6 450N</t>
  </si>
  <si>
    <t>D6 500N</t>
  </si>
  <si>
    <t>D6 600N</t>
  </si>
  <si>
    <t>D6 700N</t>
  </si>
  <si>
    <t>Режим работы - открыто / закрыто</t>
  </si>
  <si>
    <t>SY2-230-3-T</t>
  </si>
  <si>
    <t>SY3-230-3-T</t>
  </si>
  <si>
    <t>SY4-230-3-T</t>
  </si>
  <si>
    <t>SY5-230-3-T</t>
  </si>
  <si>
    <t>SY6-230-3-T</t>
  </si>
  <si>
    <t>Электроприводы без встроенной возвратной пружины</t>
  </si>
  <si>
    <t>SY7-230A-3-T</t>
  </si>
  <si>
    <t>SY8-230A-3-T</t>
  </si>
  <si>
    <t>SY9-230A-3-T</t>
  </si>
  <si>
    <t>SY10-230A-3-T</t>
  </si>
  <si>
    <t>SY11-230A-3-T</t>
  </si>
  <si>
    <t>SY12-230A-3-T</t>
  </si>
  <si>
    <t>http://belimo.com.ua/files/file00325.pdf</t>
  </si>
  <si>
    <t>Другие типы электроприводов серии SY…:</t>
  </si>
  <si>
    <t>SY2-24-3-T</t>
  </si>
  <si>
    <t>SY3-24-3-T</t>
  </si>
  <si>
    <t>SY4-24-3-T</t>
  </si>
  <si>
    <t>SY5-24-3-T</t>
  </si>
  <si>
    <t xml:space="preserve">SY2-24-SR-T  </t>
  </si>
  <si>
    <t xml:space="preserve">SY3-24-SR-T  </t>
  </si>
  <si>
    <t xml:space="preserve">SY4-24-SR-T  </t>
  </si>
  <si>
    <t xml:space="preserve">SY5-24-SR-T  </t>
  </si>
  <si>
    <t xml:space="preserve">SY2-230-SR-T  </t>
  </si>
  <si>
    <t>http://www.belimo.ch/pdf/e/SY..-230-SR-T_1_0_en.pdf</t>
  </si>
  <si>
    <t>SY10-230A-MF-T</t>
  </si>
  <si>
    <t>SY11-230A-MF-T</t>
  </si>
  <si>
    <t>SY12-230A-MF-T</t>
  </si>
  <si>
    <t>SY6-230-MF-T</t>
  </si>
  <si>
    <t>SY7-230A-MF-T</t>
  </si>
  <si>
    <t>SY8-230A-MF-T</t>
  </si>
  <si>
    <t>SY9-230A-MF-T</t>
  </si>
  <si>
    <t>http://www.belimo.ch/pdf/e/SY..-230-MF-T_1_0_en.pdf</t>
  </si>
  <si>
    <t>Напряжение питания - 24 В AC/DC, управление - открыто/закрыто</t>
  </si>
  <si>
    <t>Напряжение питания - 24 В AC/DC, аналоговое управление 0…10 В</t>
  </si>
  <si>
    <t>Напряжение питания - 230 В AC, аналоговое управление 0…10 В</t>
  </si>
  <si>
    <t>Усилие 35 Нм, время поворота - 15 с, 2 доп. контакта</t>
  </si>
  <si>
    <t>Усилие 90 Нм, время поворота - 15 с, 2 доп. контакта</t>
  </si>
  <si>
    <t>Усилие 150 Нм, время поворота - 22 с, 2 доп. контакта</t>
  </si>
  <si>
    <t>Усилие 400 Нм, время поворота - 16 с, 2 доп. контакта</t>
  </si>
  <si>
    <t>Усилие 500 Нм, время поворота - 22 с, 2 доп. контакта</t>
  </si>
  <si>
    <t>Усилие 90 Нм, время поворота - 17 с, 2 доп. контакта</t>
  </si>
  <si>
    <t>Усилие 150 Нм, время поворота - 26 с, 2 доп. контакта</t>
  </si>
  <si>
    <t>Усилие 400 Нм, время поворота - 18 с, 2 доп. контакта</t>
  </si>
  <si>
    <t>Усилие 500 Нм, время поворота - 25 с, 2 доп. контакта</t>
  </si>
  <si>
    <t>Усилие 650 Нм, время поворота - 31 с, 2 доп. контакта</t>
  </si>
  <si>
    <t>Усилие 1000 Нм, время поворота - 55 с, 2 доп. контакта</t>
  </si>
  <si>
    <t>Усилие 1500 Нм, время поворота - 55 с, 2 доп. контакта</t>
  </si>
  <si>
    <t>Усилие 2000 Нм, время поворота - 70 с, 2 доп. контакта</t>
  </si>
  <si>
    <t>Усилие 2500 Нм, время поворота - 70 с, 2 доп. контакта</t>
  </si>
  <si>
    <t>Усилие 3000 Нм, время поворота - 70 с, 2 доп. контакта</t>
  </si>
  <si>
    <t>Усилие 3500 Нм, время поворота - 70 с, 2 доп. контакта</t>
  </si>
  <si>
    <t>http://www.belimo.ch/CH/EN/Product/Accessories/AccessoryDetail.cfm?MatNr=ZD6N-H100&amp;CatNr=9901&amp;</t>
  </si>
  <si>
    <t>http://www.belimo.ch/CH/EN/Product/Accessories/AccessoryDetail.cfm?MatNr=ZD6N-S100&amp;CatNr=9901&amp;</t>
  </si>
  <si>
    <t>http://www.belimo.ch/CH/EN/Product/Accessories/AccessoryDetail.cfm?MatNr=ZD6N-H150&amp;CatNr=9901&amp;</t>
  </si>
  <si>
    <t>http://www.belimo.ch/CH/EN/Product/Accessories/AccessoryDetail.cfm?MatNr=ZD6N-S150&amp;CatNr=9901&amp;</t>
  </si>
  <si>
    <t>http://www.belimo.ch/CH/EN/Product/Accessories/AccessoryDetail.cfm?MatNr=ZD6N-S200&amp;CatNr=9901&amp;</t>
  </si>
  <si>
    <t>http://www.belimo.ch/CH/EN/Product/Accessories/AccessoryDetail.cfm?MatNr=ZD6N-S250&amp;CatNr=9901&amp;</t>
  </si>
  <si>
    <t>http://www.belimo.ch/CH/EN/Product/Accessories/AccessoryDetail.cfm?MatNr=ZD6N-S350&amp;CatNr=9901&amp;</t>
  </si>
  <si>
    <t>1. Если на пересечении строки со стоимостью заслонки и столбца со стоимостью привода указана суммарная стоимость, то данный привод подходит</t>
  </si>
  <si>
    <t>Также обратите внимание на соответствие перепада давления, который необходимо перекрыть. Таблица перекрываемых перепадов находится по</t>
  </si>
  <si>
    <t>данного прайса.</t>
  </si>
  <si>
    <t>3. По запросу доступны для заказа приводы с повышенной степенью защиты от пыли и влаги IP66/IP67, а также с возможностью применения для</t>
  </si>
  <si>
    <t>Пример 1. D6500N</t>
  </si>
  <si>
    <r>
      <rPr>
        <sz val="10"/>
        <color indexed="53"/>
        <rFont val="Arial"/>
        <family val="2"/>
        <charset val="204"/>
      </rPr>
      <t>D</t>
    </r>
    <r>
      <rPr>
        <sz val="10"/>
        <rFont val="Arial"/>
        <family val="2"/>
        <charset val="204"/>
      </rPr>
      <t xml:space="preserve">6500N – D = поворотная заслонка баттерфляй; </t>
    </r>
  </si>
  <si>
    <r>
      <t>D</t>
    </r>
    <r>
      <rPr>
        <sz val="10"/>
        <color indexed="53"/>
        <rFont val="Arial"/>
        <family val="2"/>
        <charset val="204"/>
      </rPr>
      <t>6</t>
    </r>
    <r>
      <rPr>
        <sz val="10"/>
        <rFont val="Arial"/>
        <family val="2"/>
        <charset val="204"/>
      </rPr>
      <t xml:space="preserve">500N – 6 = двухходовой конструктив; </t>
    </r>
  </si>
  <si>
    <r>
      <t>D6</t>
    </r>
    <r>
      <rPr>
        <sz val="10"/>
        <color indexed="53"/>
        <rFont val="Arial"/>
        <family val="2"/>
        <charset val="204"/>
      </rPr>
      <t>500</t>
    </r>
    <r>
      <rPr>
        <sz val="10"/>
        <rFont val="Arial"/>
        <family val="2"/>
        <charset val="204"/>
      </rPr>
      <t>N – 500 = DN500;</t>
    </r>
  </si>
  <si>
    <r>
      <t>D6500</t>
    </r>
    <r>
      <rPr>
        <sz val="10"/>
        <color indexed="53"/>
        <rFont val="Arial"/>
        <family val="2"/>
        <charset val="204"/>
      </rPr>
      <t>N</t>
    </r>
    <r>
      <rPr>
        <sz val="10"/>
        <rFont val="Arial"/>
        <family val="2"/>
        <charset val="204"/>
      </rPr>
      <t xml:space="preserve"> – N – дополнительный символ.</t>
    </r>
  </si>
  <si>
    <r>
      <rPr>
        <b/>
        <sz val="10"/>
        <color indexed="53"/>
        <rFont val="Arial"/>
        <family val="2"/>
        <charset val="204"/>
      </rPr>
      <t>D6…N</t>
    </r>
    <r>
      <rPr>
        <b/>
        <sz val="10"/>
        <rFont val="Arial"/>
        <family val="2"/>
        <charset val="204"/>
      </rPr>
      <t xml:space="preserve"> - фланец PN6/PN10/PN16 (DN25…DN200), PN10/PN16 (DN250…DN350), PN16 (DN400…DN700), чугун GGG40</t>
    </r>
  </si>
  <si>
    <t>с эпоксидным покрытием, диск - нержавеющая сталь, среда регулирования - вода, гликоль (до 50%), Т = -20...+120 С, герметичны</t>
  </si>
  <si>
    <t>2. Приводы Белимо могут быть установлены на заслонки "баттерфляй" других производителей. Для корректного подбора привода и переходника</t>
  </si>
  <si>
    <t xml:space="preserve"> необходимо сообщить следующие технические характеристики:</t>
  </si>
  <si>
    <t xml:space="preserve"> - паспортное значение усилия в Нм, необходимое для поворота заслонки - для корректного подбора привода по усилию;</t>
  </si>
  <si>
    <t xml:space="preserve"> - типоразмер посадочного фланца (в месте крепления привода к заслонке) - F05, F07, F10 и т.д.;</t>
  </si>
  <si>
    <t xml:space="preserve"> - геометрия штока заслонки (Квадратный ли шток? Длина стороны квадрата?);</t>
  </si>
  <si>
    <t>Пример расшифровки кода заслонки "баттерфляй":</t>
  </si>
  <si>
    <t>Прайс-лист продукции производства Belimo Automation AG (Швейцария)</t>
  </si>
  <si>
    <t>Цены приведены в ЕВРО с НДС</t>
  </si>
  <si>
    <t>Содержание:</t>
  </si>
  <si>
    <t>2. Новинки</t>
  </si>
  <si>
    <t>3. Воздух</t>
  </si>
  <si>
    <t>4. Противопожарные</t>
  </si>
  <si>
    <t>5. Шаровые регулирующие</t>
  </si>
  <si>
    <t>Регулирующие шаровые клапаны с электроприводами</t>
  </si>
  <si>
    <t>6. Шаровые откр-закр</t>
  </si>
  <si>
    <t>Откр./закр. шаровые клапаны с электроприводами, переключающие клапаны</t>
  </si>
  <si>
    <t>7. Седельные</t>
  </si>
  <si>
    <t>Седельные клапаны с электроприводами</t>
  </si>
  <si>
    <t>8. Баттерфляй</t>
  </si>
  <si>
    <t>Поворотные заслонки "баттерфляй" с электроприводами</t>
  </si>
  <si>
    <t>10. Зональные</t>
  </si>
  <si>
    <t>11. Клапаны GRV</t>
  </si>
  <si>
    <t>Приводы Белимо для поворотных и линейных клапанов других производителей</t>
  </si>
  <si>
    <t>13. Bus и MF приводы</t>
  </si>
  <si>
    <t>14. IP66/67 Robust Line, Nema4</t>
  </si>
  <si>
    <t>15. Шестиходовые</t>
  </si>
  <si>
    <t>16. Ex Edelweiss</t>
  </si>
  <si>
    <t>Электроприводы Белимо во взрывозащищенной оболочке Edelweiss,  II 2 GD EEx d IIC T6</t>
  </si>
  <si>
    <t>Приводы со степенью защиты от пыли и влаги IP66 / IP67 + от некоторых агрессивных сред</t>
  </si>
  <si>
    <t>ООО "БЕЛИМО Украина С.А.Р."</t>
  </si>
  <si>
    <t>9. Комбинированные клапаны</t>
  </si>
  <si>
    <r>
      <t xml:space="preserve">kvs </t>
    </r>
    <r>
      <rPr>
        <sz val="10"/>
        <rFont val="Arial"/>
        <family val="2"/>
        <charset val="204"/>
      </rPr>
      <t>м3/ч</t>
    </r>
  </si>
  <si>
    <t>Цена переходника</t>
  </si>
  <si>
    <t>Цена привода с переходником</t>
  </si>
  <si>
    <t>11. ПРАЙС на поворотные смесительные  клапаны ДУ 40-150 производства</t>
  </si>
  <si>
    <t>Kobimar (Турция) с электроприводами BELIMO Automation AG (Швейцария),</t>
  </si>
  <si>
    <t>цены приведены в ЕВРО с НДС</t>
  </si>
  <si>
    <r>
      <rPr>
        <b/>
        <sz val="10"/>
        <rFont val="Arial Cyr"/>
        <charset val="204"/>
      </rPr>
      <t>Примечание:</t>
    </r>
    <r>
      <rPr>
        <sz val="10"/>
        <rFont val="Arial Cyr"/>
        <charset val="204"/>
      </rPr>
      <t xml:space="preserve"> если на пересечении строки со стоимостью клапана и столбца со стоимостью привода указана суммарная </t>
    </r>
  </si>
  <si>
    <t>стоимость, то данный привод подходит к клапану по усилию и посадочным размерам.</t>
  </si>
  <si>
    <t xml:space="preserve">Аналоговое 0...10 В </t>
  </si>
  <si>
    <t>Откр./закр.</t>
  </si>
  <si>
    <t>3-point или откр./закр.</t>
  </si>
  <si>
    <t xml:space="preserve">0...10 В </t>
  </si>
  <si>
    <t>24 B AC/DC</t>
  </si>
  <si>
    <t>230 B AC</t>
  </si>
  <si>
    <t>24 B</t>
  </si>
  <si>
    <t>230 B</t>
  </si>
  <si>
    <t>2.2. Полезные ссылки:</t>
  </si>
  <si>
    <t>http://belimo.com.ua/files/file00338.pdf</t>
  </si>
  <si>
    <t>Сертификат на электроприводы</t>
  </si>
  <si>
    <t>Сертификат на шаровые, седельные клапаны, заслонки "баттерфляй"</t>
  </si>
  <si>
    <t>http://belimo.com.ua/files/file00337.pdf</t>
  </si>
  <si>
    <t>Каталоги, техническая документация:</t>
  </si>
  <si>
    <t>http://belimo.com.ua/docs</t>
  </si>
  <si>
    <t>http://www.belimo.ch</t>
  </si>
  <si>
    <t>Раздел с документацией на русском языке (по всем группам оборудования)</t>
  </si>
  <si>
    <t>Руководство по подбору оборудования с пояснениями и примерами</t>
  </si>
  <si>
    <t>Программы подбора:</t>
  </si>
  <si>
    <t>Программа подбора клапанов Белимо Select Pro (установочный файл)</t>
  </si>
  <si>
    <t>Инструкция пользователя для программы Select Pro на русском языке</t>
  </si>
  <si>
    <t>Программа создания 3D-моделей Белимо (совм. с AutoCad и Компас) VDI Selector</t>
  </si>
  <si>
    <t>http://belimo.com.ua/files/file00380.pdf</t>
  </si>
  <si>
    <t>http://belimo.com.ua/files/file00382.pdf</t>
  </si>
  <si>
    <t>Каталог электроприводов воздушных заслонок на русском языке</t>
  </si>
  <si>
    <t>Каталог электроприводов огнезадерживающих клапанов и клапанов дымоудаления</t>
  </si>
  <si>
    <t>Каталог шаровых, седельных клапанов и заслонок баттерфляй на русском языке</t>
  </si>
  <si>
    <t>Каталог электроприводов во взрывозащищенном исполнении на русском языке</t>
  </si>
  <si>
    <t>Ссылка на швейцарский сайт (в случае необходимости поиска доп. информации)</t>
  </si>
  <si>
    <t>* См. примечания и примеры расшифровки кодов приводов в нижней части данной страницы.</t>
  </si>
  <si>
    <t>1. По запросу также доступны дополнительные версии:</t>
  </si>
  <si>
    <t xml:space="preserve">     14. IP66_67 Robust Line, Nema4</t>
  </si>
  <si>
    <t xml:space="preserve">    13. BUS и MF приводы</t>
  </si>
  <si>
    <t>http://belimo.com.ua/files/file00329.pdf</t>
  </si>
  <si>
    <t>http://belimo.com.ua/files/file00328.pdf</t>
  </si>
  <si>
    <t>* См. примечания и примеры расшифровки кодов в нижней части данной страницы.</t>
  </si>
  <si>
    <r>
      <t xml:space="preserve">    </t>
    </r>
    <r>
      <rPr>
        <sz val="10"/>
        <rFont val="Arial"/>
        <family val="2"/>
        <charset val="204"/>
      </rPr>
      <t xml:space="preserve"> "14. IP66_67 Robust Line, Nema4" данного прайса.</t>
    </r>
  </si>
  <si>
    <t>Трехходовые поворотные смесительные клапаны ДУ 40-150 серии GRV с электроприводами</t>
  </si>
  <si>
    <t>Поворотные и линейные электроприводы воздушных заслонок, аксессуары к ним</t>
  </si>
  <si>
    <t>к заслонке по посадочным размерам.</t>
  </si>
  <si>
    <t>Программа подбора клапанов Белимо Select Pro v. 3:</t>
  </si>
  <si>
    <t>Программа создания 3D-моделей оборудования (совместимых с AutoCad и Компас) VDI Selector:</t>
  </si>
  <si>
    <t>Для применения в неагрессивных средах со сложными погодными условиями (IP66).</t>
  </si>
  <si>
    <t>Программа подбора клапанов Белимо Select Pro:</t>
  </si>
  <si>
    <t>http://belimo.com.ua/files/file00432.pdf</t>
  </si>
  <si>
    <t>Прогр. создания 3D-моделей (совмест. с AutoCad и Компас) VDI Selector:</t>
  </si>
  <si>
    <t xml:space="preserve">Также доступны переходники для некоторых серий другие производителей поворотных клапанов </t>
  </si>
  <si>
    <t>"slipper valves" - Centra, Oventrop, Thermomox, Hel-Wita, Pommerening, Meibes.</t>
  </si>
  <si>
    <r>
      <t xml:space="preserve">5. Прайс на </t>
    </r>
    <r>
      <rPr>
        <b/>
        <u/>
        <sz val="12"/>
        <color indexed="53"/>
        <rFont val="Arial"/>
        <family val="2"/>
        <charset val="204"/>
      </rPr>
      <t>регулирующие (с коррекционным диском) шаровые клапаны с электроприводами</t>
    </r>
  </si>
  <si>
    <r>
      <t xml:space="preserve">6. Прайс на </t>
    </r>
    <r>
      <rPr>
        <b/>
        <u/>
        <sz val="12"/>
        <color indexed="53"/>
        <rFont val="Arial"/>
        <family val="2"/>
        <charset val="204"/>
      </rPr>
      <t>ОТКР./ЗАКР. (без коррекционного диска) шаровые клапаны с электроприводами</t>
    </r>
  </si>
  <si>
    <r>
      <t xml:space="preserve">7. Прайс на </t>
    </r>
    <r>
      <rPr>
        <b/>
        <u/>
        <sz val="12"/>
        <color indexed="53"/>
        <rFont val="Arial"/>
        <family val="2"/>
        <charset val="204"/>
      </rPr>
      <t>седельные клапаны с электроприводами</t>
    </r>
  </si>
  <si>
    <r>
      <t xml:space="preserve">8. Прайс на </t>
    </r>
    <r>
      <rPr>
        <b/>
        <u/>
        <sz val="12"/>
        <color indexed="53"/>
        <rFont val="Arial"/>
        <family val="2"/>
        <charset val="204"/>
      </rPr>
      <t>поворотные заслонки "баттерфляй" с электроприводами</t>
    </r>
  </si>
  <si>
    <r>
      <t xml:space="preserve">3. Прайс на </t>
    </r>
    <r>
      <rPr>
        <b/>
        <u/>
        <sz val="12"/>
        <color indexed="53"/>
        <rFont val="Arial"/>
        <family val="2"/>
        <charset val="204"/>
      </rPr>
      <t>электроприводы воздушных заслонок</t>
    </r>
  </si>
  <si>
    <t>3.4. Электроприводы линейного действия</t>
  </si>
  <si>
    <t>3.5. Многооборотные электроприводы</t>
  </si>
  <si>
    <t xml:space="preserve">3.6. Дополнительное оборудование к электроприводам  воздушных заслонок </t>
  </si>
  <si>
    <t>4.1. Электроприводы огнезадерживающих клапанов с термоэлектрическим прерывателем</t>
  </si>
  <si>
    <t>4.2. Электроприводы огнезадерживающих клапанов без термоэлектрического прерывателя</t>
  </si>
  <si>
    <t>4.3. Электроприводы клапанов дымоудаления без пружинного возврата</t>
  </si>
  <si>
    <r>
      <t xml:space="preserve">10. ПРАЙС на </t>
    </r>
    <r>
      <rPr>
        <b/>
        <u/>
        <sz val="12"/>
        <color indexed="53"/>
        <rFont val="Arial"/>
        <family val="2"/>
        <charset val="204"/>
      </rPr>
      <t>зональные клапаны (клапаны для фанкойлов)</t>
    </r>
    <r>
      <rPr>
        <b/>
        <sz val="12"/>
        <rFont val="Arial"/>
        <family val="2"/>
        <charset val="204"/>
      </rPr>
      <t xml:space="preserve"> с электроприводами</t>
    </r>
  </si>
  <si>
    <r>
      <t xml:space="preserve">12. Прайс </t>
    </r>
    <r>
      <rPr>
        <b/>
        <sz val="12"/>
        <color indexed="53"/>
        <rFont val="Arial"/>
        <family val="2"/>
        <charset val="204"/>
      </rPr>
      <t>электроприводы для седельных и поворотных клапанов</t>
    </r>
  </si>
  <si>
    <t>12.1. Электроприводы для поворотных клапанов (т.н. "slipper valves")</t>
  </si>
  <si>
    <r>
      <t xml:space="preserve">13. Прайс на </t>
    </r>
    <r>
      <rPr>
        <b/>
        <u/>
        <sz val="12"/>
        <color indexed="53"/>
        <rFont val="Arial"/>
        <family val="2"/>
        <charset val="204"/>
      </rPr>
      <t>программируемые</t>
    </r>
    <r>
      <rPr>
        <b/>
        <sz val="12"/>
        <rFont val="Arial"/>
        <family val="2"/>
        <charset val="204"/>
      </rPr>
      <t xml:space="preserve"> электроприводы …-MF, приводы с протоколами</t>
    </r>
  </si>
  <si>
    <t>13.1. Электроприводы воздушных заслонок</t>
  </si>
  <si>
    <t>13.2. Шлюзы-преобразователи и программаторы (для всех категорий оборуд. - air, fire/smoke, water)</t>
  </si>
  <si>
    <t>13.3. Электроприводы для VAV-систем</t>
  </si>
  <si>
    <t>13.4. Электроприводы для огнезадерживающих клапанов</t>
  </si>
  <si>
    <t>13.5. Электроприводы шаровых клапанов</t>
  </si>
  <si>
    <t>13.6. Электроприводы седельных клапанов</t>
  </si>
  <si>
    <t>13.7. Электроприводы заслонок баттерфляй</t>
  </si>
  <si>
    <r>
      <t xml:space="preserve">14. Прайс на электроприводы c исполнении </t>
    </r>
    <r>
      <rPr>
        <b/>
        <u/>
        <sz val="12"/>
        <color indexed="53"/>
        <rFont val="Arial"/>
        <family val="2"/>
        <charset val="204"/>
      </rPr>
      <t>Robust Line (степень защиты от пыли</t>
    </r>
  </si>
  <si>
    <r>
      <t>14.1. Электроприводы в исполнении</t>
    </r>
    <r>
      <rPr>
        <b/>
        <u/>
        <sz val="11"/>
        <color indexed="53"/>
        <rFont val="Arial"/>
        <family val="2"/>
        <charset val="204"/>
      </rPr>
      <t xml:space="preserve"> Robust Line (…P…)</t>
    </r>
  </si>
  <si>
    <t>14.1.1. Электроприводы воздушных заслонок</t>
  </si>
  <si>
    <t>14.1.2. Электроприводы шаровых клапанов:</t>
  </si>
  <si>
    <r>
      <t xml:space="preserve">14.2. Электроприводы в исполнении </t>
    </r>
    <r>
      <rPr>
        <b/>
        <u/>
        <sz val="11"/>
        <color indexed="53"/>
        <rFont val="Arial"/>
        <family val="2"/>
        <charset val="204"/>
      </rPr>
      <t>NEMA 4 (…G…)</t>
    </r>
  </si>
  <si>
    <t>14.2.1. Электроприводы воздушных заслонок</t>
  </si>
  <si>
    <t>14.2.2. Электроприводы заслонок баттерфляй</t>
  </si>
  <si>
    <r>
      <t xml:space="preserve">15. Прайс на </t>
    </r>
    <r>
      <rPr>
        <b/>
        <sz val="12"/>
        <color indexed="53"/>
        <rFont val="Arial"/>
        <family val="2"/>
        <charset val="204"/>
      </rPr>
      <t>шестиходовые</t>
    </r>
    <r>
      <rPr>
        <b/>
        <sz val="12"/>
        <rFont val="Arial"/>
        <family val="2"/>
        <charset val="204"/>
      </rPr>
      <t xml:space="preserve"> шаровые клапаны с электроприводами</t>
    </r>
  </si>
  <si>
    <t>15.1. Шестиходовые клапаны</t>
  </si>
  <si>
    <t>15.2. Приводы шестиходовых клапанов</t>
  </si>
  <si>
    <t>15.3. Температурный контроллер для шестиходового клапана</t>
  </si>
  <si>
    <t>16.4. АКСЕССУАРЫ</t>
  </si>
  <si>
    <t>7.3. Седельные клапаны ДУ 200-250 мм</t>
  </si>
  <si>
    <t>7.2. Аксессуары для приводов седельных клапанов</t>
  </si>
  <si>
    <t>S2A-H</t>
  </si>
  <si>
    <t>http://www.belimo.ch/pdf/e/S2A-H_datasheet_en-gb.pdf</t>
  </si>
  <si>
    <t>Блок доп. контактов для сигн. положения, 2 группы 1mA...3 (0.5) A, AC 250 В, настраиваются в диап. 0...100%, для серий: LV..A, NV..A, SV..A, AVK..A, EV..A, RV..A</t>
  </si>
  <si>
    <t>http://www.belimo.ch/pdf/e/EP__R_MP_datasheet_en-gb.pdf</t>
  </si>
  <si>
    <t>http://www.belimo.ch/CH/EN/Product/Water/ProductDetail.cfm?MatNr=LRF24-SR&amp;CatNr=11030105&amp;</t>
  </si>
  <si>
    <t>LRF24-SR</t>
  </si>
  <si>
    <t>http://belimo.com.ua/files/file00327.pdf</t>
  </si>
  <si>
    <t>http://www.belimo.ch/CH/EN/Product/Water/ValveDetail.cfm?MatNr=EV015R+BAC&amp;CatNr=11011002&amp;VCat=W1</t>
  </si>
  <si>
    <t>ДУ 15-50 (англ.):</t>
  </si>
  <si>
    <t>ДУ 65-150 (рус.):</t>
  </si>
  <si>
    <t>EV015R+BAC</t>
  </si>
  <si>
    <t>EV020R+BAC</t>
  </si>
  <si>
    <t>EV025R+BAC</t>
  </si>
  <si>
    <t>EV032R+BAC</t>
  </si>
  <si>
    <t>EV040R+BAC</t>
  </si>
  <si>
    <t>EV050R+BAC</t>
  </si>
  <si>
    <t>технологией LR24A-MF (NR24A-MF, SR24A-MF) - с помощью программатора ZTH-EU может быть изменен тип управляющего сигнала (аналоговый,</t>
  </si>
  <si>
    <t>ZTH-EU</t>
  </si>
  <si>
    <t>http://www.belimo.ch/CH/EN/Product/Bus/ProductDetail.cfm?MatNr=ZTH EU&amp;CatNr=0411&amp;</t>
  </si>
  <si>
    <t>других настроек. Настройки программируются с помощью универсального программатора ZTH-EU или через компьютер</t>
  </si>
  <si>
    <t>Максимальное необходимое значение расхода Vmax может быть задано с помощью ноутбука или с помощью программатора ZTH-EU в диапазоне 30...100% (для ДУ15-50) и 45…100% (для ДУ65-150) от номинального паспортного значения (наименьшее эффективно контроллируемое количество тепло-\холодоносителя – 2,4%). Фактическое значение расхода, измеряемое с помощью датчика,  передается во встроенный контроллер, где сравнивается с заданным значением. При колебаниях давления в системе, контроллер выдает соответствующий сигнал на электропривод, изменяя угол открытия\закрытия клапана для достижения текущей уставки. Таким образом, система поддерживает необходимое значение расхода, независимо от колебания давления в системе.</t>
  </si>
  <si>
    <t>Новая функция мониторинга энергии. В конструкцию клапана добавлены два датчика, измеряющие температуры на подающем и обратном трубопроводах. Вместе с динамически измеряемым значением расхода, данное нововведение позволяет осуществлять постоянный мониторинг тепловой энергии. Данные значения могут быть просмотрены либо по месту через ноутбук, либо через систему управления, благодаря чему система отопления\охлаждения может быть оптимизирована с целью достижения максимального энергосбережения. Значения расхода Vmax могут задаваться индивидуально для каждого клапана через WEB-сервер (интерфейс RJ45-Ethernet) или систему управления. Клапаны Energy Valve могут управляться стандартным аналоговым сигналом 0,5...10 В, а также поддерживают протоколы MP-Bus и BacNet. Максимальное необходимое значение расхода Vmax может быть задано с помощью ноутбука или с помощью программатора ZTH-EU в диапазоне 30...100% (для ДУ15-50) и 45…100% (для ДУ65-150)</t>
  </si>
  <si>
    <t>http://belimo.com.ua/files/file00376.pdf</t>
  </si>
  <si>
    <t>SVL230A-RE</t>
  </si>
  <si>
    <t>SVL24A-MP-RE</t>
  </si>
  <si>
    <t>1500 Н, ход штока 50 мм, 230 В AC, 3-point, 150 c, без пружины</t>
  </si>
  <si>
    <t>1500 Н, ход штока 50 мм, 24 В AC/DC, 0,5…10 В, MP, 150 c, без пружины</t>
  </si>
  <si>
    <t>ZRV-301</t>
  </si>
  <si>
    <t>ZRV-302</t>
  </si>
  <si>
    <t>ZRV-303</t>
  </si>
  <si>
    <t>дополнительный переходник для крепеления на седельные клапаны Sauter</t>
  </si>
  <si>
    <t>дополнительный переходник для крепеления на седельные клапаны Siebe</t>
  </si>
  <si>
    <t>дополнительный переходник для крепеления на седельные клапаны Johnson Control</t>
  </si>
  <si>
    <t xml:space="preserve"> - серии VE2… 25/50, VF2… 15/80, VF3… 15/80, VL2… 15/50, VL3… 15/50, VRB2… 15/50, </t>
  </si>
  <si>
    <t xml:space="preserve">             VRB3… 15/50, VRG2… 15/50, VRG3… 15/50, VFS2 15/50</t>
  </si>
  <si>
    <t xml:space="preserve"> - серии V5011R… 15/50, V5013R… 15/50, V5015… 25/80, V5025A… 15/80, V5049A… 15/65,</t>
  </si>
  <si>
    <t xml:space="preserve">             V5050A… 15/65, V5095A… 20/80, V5328A… 15/80, V5329A… 15/80, V5329C… 15/80</t>
  </si>
  <si>
    <t xml:space="preserve"> - серии VVF21… 25/80, VVF31… 25/80, VVF40… 15/80, VVF52… 15/40,</t>
  </si>
  <si>
    <t xml:space="preserve">             VVF61… 15/25, VVG41… 15/50, VXF21… 25/80, VXF31… 25/80,</t>
  </si>
  <si>
    <t xml:space="preserve">             VXF40… 15/80, VXF41… 15/40, VXF61… 15/25, VXG41… 15/50,</t>
  </si>
  <si>
    <t xml:space="preserve">             VPF52E… 15/40, VPF52F 15/40.</t>
  </si>
  <si>
    <t xml:space="preserve"> - серии V241… 15/50, V294… 15/32, V341… 15/50, V348… 15/50.</t>
  </si>
  <si>
    <t xml:space="preserve"> - серии MK… 15/50.</t>
  </si>
  <si>
    <t>LDM:</t>
  </si>
  <si>
    <t xml:space="preserve"> - серии RV… 15/50 (дополнительно заказать переходник ZNV-203!).</t>
  </si>
  <si>
    <t>SAUTER:</t>
  </si>
  <si>
    <t xml:space="preserve"> - серии B6F…F 15/50, B6G…F 15/50, B6R…F 15/50, B6S…F 15/50, B4F…F 20/32,</t>
  </si>
  <si>
    <t xml:space="preserve">             BT43B… 15/40, BUG… 15/50, BUN… 15/50, BXD…F 15/50, BXE…F 15/50,</t>
  </si>
  <si>
    <t xml:space="preserve">             V1T… 15, V4F… 15/32, V6F…F 15/50, V6G…F 15/50, V6R…F 15/50,</t>
  </si>
  <si>
    <t xml:space="preserve">             V6S…F 15/50, VUG... 15/50, VUN… 15/50, VXD…F 15/50, VXE…F 15/50,</t>
  </si>
  <si>
    <t xml:space="preserve">             VXN… 15/50, BXN… 15/50, VUE… 15/80, BUE… 15/80.</t>
  </si>
  <si>
    <r>
      <t xml:space="preserve">Для короткоходовых клапанов </t>
    </r>
    <r>
      <rPr>
        <b/>
        <sz val="10"/>
        <rFont val="Arial"/>
        <family val="2"/>
        <charset val="204"/>
      </rPr>
      <t>SIEMENS</t>
    </r>
    <r>
      <rPr>
        <sz val="10"/>
        <rFont val="Arial"/>
        <family val="2"/>
        <charset val="204"/>
      </rPr>
      <t xml:space="preserve"> (ход штока 5,5 мм) серий </t>
    </r>
    <r>
      <rPr>
        <b/>
        <u/>
        <sz val="10"/>
        <rFont val="Arial"/>
        <family val="2"/>
        <charset val="204"/>
      </rPr>
      <t>VVG44…, VXG44…, VVI52…</t>
    </r>
  </si>
  <si>
    <r>
      <t xml:space="preserve">Для короткоходовых клапанов </t>
    </r>
    <r>
      <rPr>
        <b/>
        <sz val="10"/>
        <rFont val="Arial"/>
        <family val="2"/>
        <charset val="204"/>
      </rPr>
      <t>CAZZANIGA</t>
    </r>
    <r>
      <rPr>
        <sz val="10"/>
        <rFont val="Arial"/>
        <family val="2"/>
        <charset val="204"/>
      </rPr>
      <t xml:space="preserve"> (ход штока 5,5 мм) серий </t>
    </r>
    <r>
      <rPr>
        <b/>
        <u/>
        <sz val="10"/>
        <rFont val="Arial"/>
        <family val="2"/>
        <charset val="204"/>
      </rPr>
      <t>V02BM..LN и V03BM..LN, DN15-40</t>
    </r>
  </si>
  <si>
    <t>JOHNSON CONTROLS:</t>
  </si>
  <si>
    <t>HORA:</t>
  </si>
  <si>
    <t>А также для различных серий седельных клапанов производства ARI, CAZZANIGA, CONTROLLI, ELESTA,</t>
  </si>
  <si>
    <t>KIEBACK &amp; PETER, OSBY, SIEBE, SAMSON, SATCHWELL, SPIRAX SARCO, TREND, WITTLER.</t>
  </si>
  <si>
    <t xml:space="preserve"> - серии BR206GF… 15/50, BR206GG… 15/50, BR216GF… 15/50, BR216GG… 15/50,</t>
  </si>
  <si>
    <t xml:space="preserve">             BR216RA… 15/50, BR216RA-TW… 15/50, BR216RGA… 15/50, BR225RG… 15/25,</t>
  </si>
  <si>
    <t xml:space="preserve">             BR306GF… 15/50, BR306GG… 15/50, BR316GF… 15/50, BR316GG… 15/50, </t>
  </si>
  <si>
    <t xml:space="preserve">             BR316RA… 15/50, BR316RA-TW... 15/50, BR316RGA… 15/50, BR316RGA MS 20. </t>
  </si>
  <si>
    <t xml:space="preserve"> - серии BM-2xx 2 15/50, BM-2xx 8 15/50, VB7216… 15/50, VB7816… 15/50, </t>
  </si>
  <si>
    <t xml:space="preserve">             VBD-4xx 4 15/40, VBD-4xx 8 15/40, VBF-0xx 4 15/50, VBF-0xx 8 15/50,</t>
  </si>
  <si>
    <t xml:space="preserve">             VBF-2xx 4 15/50, VBF-2xx 8 15/50, VG7201… 15/50, VG7203… 15/50, </t>
  </si>
  <si>
    <t xml:space="preserve">             VG7401… 15/50, VG7403… 15/50, VG7802… 15/50, VG7804… 15/50,  </t>
  </si>
  <si>
    <t xml:space="preserve">             VG82/84/88/89… 15/40.</t>
  </si>
  <si>
    <r>
      <t xml:space="preserve">12.2. Электроприводы для короткоходовых седельных клапанов (ход штока </t>
    </r>
    <r>
      <rPr>
        <b/>
        <sz val="11"/>
        <color indexed="53"/>
        <rFont val="Calibri"/>
        <family val="2"/>
        <charset val="204"/>
      </rPr>
      <t xml:space="preserve">≤ </t>
    </r>
    <r>
      <rPr>
        <b/>
        <sz val="11"/>
        <color indexed="53"/>
        <rFont val="Arial"/>
        <family val="2"/>
        <charset val="204"/>
      </rPr>
      <t>5,5 мм)</t>
    </r>
  </si>
  <si>
    <t>12.3. Электроприводы для классических седельных клапанов (ход штока ≤ 20 мм)</t>
  </si>
  <si>
    <t>12.4. Электроприводы для классических седельных клапанов (ход штока ≤ 50 мм)</t>
  </si>
  <si>
    <t>Максимальный ход штока приводов серий SVL…, EV… и RV... - 50 мм.</t>
  </si>
  <si>
    <r>
      <rPr>
        <b/>
        <sz val="10"/>
        <rFont val="Arial"/>
        <family val="2"/>
        <charset val="204"/>
      </rPr>
      <t>Примечание</t>
    </r>
    <r>
      <rPr>
        <sz val="10"/>
        <rFont val="Arial"/>
        <family val="2"/>
        <charset val="204"/>
      </rPr>
      <t>: обратите внимание на максимальный ход штока приводов серии AVK… - 32 мм!</t>
    </r>
  </si>
  <si>
    <t>Ход штока клапана, подобранного для работы с приводом серии AVK…, должен быть не более 32 мм!</t>
  </si>
  <si>
    <t xml:space="preserve"> - серии VF2… 100/150, VF3… 100/150, VL2… 65/100, VL3… 65/100.</t>
  </si>
  <si>
    <t xml:space="preserve"> - серии V5011A… 100/150, V5015A… 100/150, V5049A… 80/150, V5050A… 80/150.</t>
  </si>
  <si>
    <t xml:space="preserve"> - серии VBD-4xx 4 50/150, VBD-4xx 8 50/150, VBF-0xx 4 65/100, VBF-0xx 8 65/100,</t>
  </si>
  <si>
    <t xml:space="preserve">             VBF-2xx 4 65/100, VBF-2xx 8 65/100, VG2231 VN 65/100 (+ дозаказ ZRV-303),</t>
  </si>
  <si>
    <t xml:space="preserve">             VG2231 WN 65/150 (+ дозаказ ZRV-303), VG82/84/88/89... 50/150.</t>
  </si>
  <si>
    <t>SATCHWELL:</t>
  </si>
  <si>
    <t xml:space="preserve"> - серии MZF… 40/150, VZF1777… 80.</t>
  </si>
  <si>
    <t xml:space="preserve">             B6F…F 65/150, B6S…F 65/150, B4F…F 40/100,  BXD…F 65/80, </t>
  </si>
  <si>
    <t xml:space="preserve">             BXE…F 65/100, V4F… 40/100, V6F…F 65/150, V6S…F 65/150, </t>
  </si>
  <si>
    <t xml:space="preserve">             BUG… 65/100, VUG… 65/150, VUE… 100/150, BUE… 100/150.</t>
  </si>
  <si>
    <t xml:space="preserve">             VXD…F 65/80, VXE…F 65/100.</t>
  </si>
  <si>
    <t xml:space="preserve"> + требуется дополнительный переходник ZRV-301 для серий, указанных ниже: </t>
  </si>
  <si>
    <t xml:space="preserve"> - не требуется дополнительный переходник ZRV-301 для серий, указанных ниже: </t>
  </si>
  <si>
    <t>SIEBE / SCHNEIDER:</t>
  </si>
  <si>
    <t xml:space="preserve"> - серии VB9… 65/150 + треб. доп. переходник ZRV-302.</t>
  </si>
  <si>
    <t xml:space="preserve"> - серии VVF21… 100, VVF31… 100/150, VVF40… 100/150, VVF41… 65/150,</t>
  </si>
  <si>
    <t xml:space="preserve">             VVF45… 65/150,  VVF61… 40/150, VXF21… 100, VXF31… 100/150,</t>
  </si>
  <si>
    <t xml:space="preserve">             VXF40… 100/150, VXF41… 50/150, VXF61… 32/150.</t>
  </si>
  <si>
    <t xml:space="preserve"> - серии V221/V231… 65/150, V265… 40/65, V295… 40/100, V395-1… 40/100.</t>
  </si>
  <si>
    <t>4. При подборе привода, обратите внимание на максимальный перекрываемый приводом перепад давления на клапане!</t>
  </si>
  <si>
    <t>ZNV-203</t>
  </si>
  <si>
    <t>дополнительный переходник для крепеления на седельные LDM серии RV…</t>
  </si>
  <si>
    <t>NFA</t>
  </si>
  <si>
    <t>NFA-S2</t>
  </si>
  <si>
    <t>http://www.belimo.ch/pdf/e/NFA_1_1_en.pdf</t>
  </si>
  <si>
    <r>
      <rPr>
        <b/>
        <sz val="9"/>
        <rFont val="Arial"/>
        <family val="2"/>
        <charset val="204"/>
      </rPr>
      <t>24…240 В AC/24…125 B DC</t>
    </r>
    <r>
      <rPr>
        <sz val="9"/>
        <rFont val="Arial"/>
        <family val="2"/>
        <charset val="204"/>
      </rPr>
      <t>, управление - откр./закр., двигатель &lt;75 с, пружина &lt;20 с</t>
    </r>
  </si>
  <si>
    <r>
      <rPr>
        <b/>
        <sz val="9"/>
        <rFont val="Arial"/>
        <family val="2"/>
        <charset val="204"/>
      </rPr>
      <t>24…240 В AC/24…125 B DC</t>
    </r>
    <r>
      <rPr>
        <sz val="9"/>
        <rFont val="Arial"/>
        <family val="2"/>
        <charset val="204"/>
      </rPr>
      <t>, управление - откр./закр., двигатель &lt;75 с, пружина &lt;20 с, два доп. конт. (1й-10%, 2й-10…90%)</t>
    </r>
  </si>
  <si>
    <t>http://www.belimo.ch/pdf/e/NFA-S2_1_1_en.pdf</t>
  </si>
  <si>
    <t xml:space="preserve">10 Нм, 24…230 В AC или 24…125 В DC, двухпозиционное (откр./закр.), двиг. 75 с, пруж. 20 с  </t>
  </si>
  <si>
    <t>10 Нм, 24…230 В AC или 24…125 В DC, двухпозиц. (откр./закр.), двиг. 75 с, пруж. 20 с, 2 доп. конт.</t>
  </si>
  <si>
    <t>SFA</t>
  </si>
  <si>
    <t>SFA-S2</t>
  </si>
  <si>
    <t>http://www.belimo.ch/pdf/e/SFA_1_1_en.pdf</t>
  </si>
  <si>
    <t>http://www.belimo.ch/pdf/e/SFA-S2_1_1_en.pdf</t>
  </si>
  <si>
    <t>NRFA</t>
  </si>
  <si>
    <t>NRFA-S2</t>
  </si>
  <si>
    <t>NRFA-O</t>
  </si>
  <si>
    <t>NRFA-S2-O</t>
  </si>
  <si>
    <r>
      <rPr>
        <b/>
        <sz val="10"/>
        <rFont val="Arial"/>
        <family val="2"/>
        <charset val="204"/>
      </rPr>
      <t>24…240 В AC/24…125 B DC</t>
    </r>
    <r>
      <rPr>
        <sz val="10"/>
        <rFont val="Arial"/>
        <family val="2"/>
        <charset val="204"/>
      </rPr>
      <t>, управление - откр./закр., двигатель &lt;75 с, пружина &lt;20 с</t>
    </r>
  </si>
  <si>
    <t>SRFA</t>
  </si>
  <si>
    <t>SRFA-O</t>
  </si>
  <si>
    <t>SRFA-S2</t>
  </si>
  <si>
    <t>SRFA-S2-O</t>
  </si>
  <si>
    <r>
      <t xml:space="preserve">10 Нм, с пружиной (NC), </t>
    </r>
    <r>
      <rPr>
        <b/>
        <sz val="10"/>
        <rFont val="Arial"/>
        <family val="2"/>
        <charset val="204"/>
      </rPr>
      <t>24…240 В AC/24…125 B DC</t>
    </r>
    <r>
      <rPr>
        <sz val="10"/>
        <rFont val="Arial"/>
        <family val="2"/>
        <charset val="204"/>
      </rPr>
      <t>, откр\закр,  двиг. - &lt; 75 с, пруж. - &lt; 20 с</t>
    </r>
  </si>
  <si>
    <r>
      <t xml:space="preserve">10 Нм, с пружиной (NO), </t>
    </r>
    <r>
      <rPr>
        <b/>
        <sz val="10"/>
        <rFont val="Arial"/>
        <family val="2"/>
        <charset val="204"/>
      </rPr>
      <t>24…240 В AC/24…125 B DC</t>
    </r>
    <r>
      <rPr>
        <sz val="10"/>
        <rFont val="Arial"/>
        <family val="2"/>
        <charset val="204"/>
      </rPr>
      <t>, откр\закр,  двиг. - &lt; 75 с, пруж. - &lt; 20 с</t>
    </r>
  </si>
  <si>
    <r>
      <t xml:space="preserve">10 Нм, с пружиной (NC), </t>
    </r>
    <r>
      <rPr>
        <b/>
        <sz val="10"/>
        <rFont val="Arial"/>
        <family val="2"/>
        <charset val="204"/>
      </rPr>
      <t>24…240 В AC/24…125 B DC</t>
    </r>
    <r>
      <rPr>
        <sz val="10"/>
        <rFont val="Arial"/>
        <family val="2"/>
        <charset val="204"/>
      </rPr>
      <t>, откр\закр,  двиг. - &lt; 75 с, пруж. - &lt; 20 с, 2 группы доп. конт.</t>
    </r>
  </si>
  <si>
    <r>
      <t xml:space="preserve">10 Нм, с пружиной (NO), </t>
    </r>
    <r>
      <rPr>
        <b/>
        <sz val="10"/>
        <rFont val="Arial"/>
        <family val="2"/>
        <charset val="204"/>
      </rPr>
      <t>24…240 В AC/24…125 B DC</t>
    </r>
    <r>
      <rPr>
        <sz val="10"/>
        <rFont val="Arial"/>
        <family val="2"/>
        <charset val="204"/>
      </rPr>
      <t>, откр\закр,  двиг. - &lt; 75 с, пруж. - &lt; 20 с, 2 группы доп. конт.</t>
    </r>
  </si>
  <si>
    <r>
      <t xml:space="preserve">20 Нм, с пружиной (NC), </t>
    </r>
    <r>
      <rPr>
        <b/>
        <sz val="10"/>
        <rFont val="Arial"/>
        <family val="2"/>
        <charset val="204"/>
      </rPr>
      <t>24…240 В AC/24…125 B DC</t>
    </r>
    <r>
      <rPr>
        <sz val="10"/>
        <rFont val="Arial"/>
        <family val="2"/>
        <charset val="204"/>
      </rPr>
      <t>, откр\закр,  двиг. - &lt; 75 с, пруж. - &lt; 20 с</t>
    </r>
  </si>
  <si>
    <r>
      <t xml:space="preserve">20 Нм, с пружиной (NO), </t>
    </r>
    <r>
      <rPr>
        <b/>
        <sz val="10"/>
        <rFont val="Arial"/>
        <family val="2"/>
        <charset val="204"/>
      </rPr>
      <t>24…240 В AC/24…125 B DC</t>
    </r>
    <r>
      <rPr>
        <sz val="10"/>
        <rFont val="Arial"/>
        <family val="2"/>
        <charset val="204"/>
      </rPr>
      <t>, откр\закр,  двиг. - &lt; 75 с, пруж. - &lt; 20 с</t>
    </r>
  </si>
  <si>
    <r>
      <t xml:space="preserve">20 Нм, с пружиной (NC), </t>
    </r>
    <r>
      <rPr>
        <b/>
        <sz val="10"/>
        <rFont val="Arial"/>
        <family val="2"/>
        <charset val="204"/>
      </rPr>
      <t>24…240 В AC/24…125 B DC</t>
    </r>
    <r>
      <rPr>
        <sz val="10"/>
        <rFont val="Arial"/>
        <family val="2"/>
        <charset val="204"/>
      </rPr>
      <t>, откр\закр,  двиг. - &lt; 75 с, пруж. - &lt; 20 с, 2 группы доп. конт.</t>
    </r>
  </si>
  <si>
    <r>
      <t xml:space="preserve">20 Нм, с пружиной (NO), </t>
    </r>
    <r>
      <rPr>
        <b/>
        <sz val="10"/>
        <rFont val="Arial"/>
        <family val="2"/>
        <charset val="204"/>
      </rPr>
      <t>24…240 В AC/24…125 B DC</t>
    </r>
    <r>
      <rPr>
        <sz val="10"/>
        <rFont val="Arial"/>
        <family val="2"/>
        <charset val="204"/>
      </rPr>
      <t>, откр\закр,  двиг. - &lt; 75 с, пруж. - &lt; 20 с, 2 группы доп. конт.</t>
    </r>
  </si>
  <si>
    <t>GM24A-MF+S2A</t>
  </si>
  <si>
    <t>SM24A-MF+S2A</t>
  </si>
  <si>
    <t>NMQ24A-MF+S2A</t>
  </si>
  <si>
    <t>EXAF0W0010L000</t>
  </si>
  <si>
    <t>24…230</t>
  </si>
  <si>
    <t>EXAF0W0010R000</t>
  </si>
  <si>
    <t>EXAF0W0010U000</t>
  </si>
  <si>
    <t>EXAF0W0012L000</t>
  </si>
  <si>
    <t>EXAF0W0012R000</t>
  </si>
  <si>
    <t>EXAF0W0012U000</t>
  </si>
  <si>
    <t>SFA+S2A</t>
  </si>
  <si>
    <t>Электроприводы огнезадерживающих клапанов и клапанов дымоудаления с протоколами MP-Bus, ModBus, LON - см. на</t>
  </si>
  <si>
    <t>вкладке "13. BUS и MF приводы".</t>
  </si>
  <si>
    <t>BKN230-MOD</t>
  </si>
  <si>
    <t>http://www.belimo.ch/pdf/e/BKN230-MOD_datasheet_en-gb.pdf</t>
  </si>
  <si>
    <t>230 В, блок питания и коммуникации для BLF230…, BF230..., MOD-Bus</t>
  </si>
  <si>
    <t>90* Нм, 24 В AC/DC, только откр./закр. упр., 35 с, крепление под фланец бат. F07</t>
  </si>
  <si>
    <t>DR24A-MP-7</t>
  </si>
  <si>
    <t>http://www.belimo.ch/pdf/e/DR24A-MP-7_datasheet_en-gb.pdf</t>
  </si>
  <si>
    <t>90 Нм, 24 В AC/DC, интерфейс MP-Bus, крепление под фланец баттерфляя F07</t>
  </si>
  <si>
    <t>http://www.belimo.ch/pdf/e/R30..-..-..-B2_datasheet_en-gb.pdf</t>
  </si>
  <si>
    <r>
      <rPr>
        <b/>
        <sz val="11"/>
        <color indexed="53"/>
        <rFont val="Arial"/>
        <family val="2"/>
        <charset val="204"/>
      </rPr>
      <t>K2…</t>
    </r>
    <r>
      <rPr>
        <b/>
        <sz val="11"/>
        <rFont val="Arial"/>
        <family val="2"/>
        <charset val="204"/>
      </rPr>
      <t xml:space="preserve"> -  двухходовой, открыто/закрыто, </t>
    </r>
    <r>
      <rPr>
        <b/>
        <sz val="11"/>
        <color indexed="53"/>
        <rFont val="Arial"/>
        <family val="2"/>
        <charset val="204"/>
      </rPr>
      <t>ПОЛНОПРОХОДНОЙ</t>
    </r>
    <r>
      <rPr>
        <b/>
        <sz val="11"/>
        <rFont val="Arial"/>
        <family val="2"/>
        <charset val="204"/>
      </rPr>
      <t xml:space="preserve">, внутренняя резьба, </t>
    </r>
    <r>
      <rPr>
        <b/>
        <sz val="11"/>
        <color indexed="53"/>
        <rFont val="Arial"/>
        <family val="2"/>
        <charset val="204"/>
      </rPr>
      <t>шар из ХРОМИРОВАННОЙ ЛАТУНИ,</t>
    </r>
    <r>
      <rPr>
        <b/>
        <sz val="11"/>
        <rFont val="Arial"/>
        <family val="2"/>
        <charset val="204"/>
      </rPr>
      <t xml:space="preserve"> среда : вода (до 90 С), гликоль(50%)</t>
    </r>
  </si>
  <si>
    <t>Тип клапана (новые коды)</t>
  </si>
  <si>
    <t>K225B</t>
  </si>
  <si>
    <t>K232B</t>
  </si>
  <si>
    <t>K240B</t>
  </si>
  <si>
    <t>K250B</t>
  </si>
  <si>
    <t>6.3 Другие типы приводов для регулирующих шаровых клапанов</t>
  </si>
  <si>
    <t>6.4. Двухходовые полнопроходные откр./закр. клапаны серии K2...</t>
  </si>
  <si>
    <t>Без пруж.</t>
  </si>
  <si>
    <t>24 В</t>
  </si>
  <si>
    <t>С пружиной</t>
  </si>
  <si>
    <t>http://www.belimo.ch/pdf/e/SR24A-R_datasheet_en-gb.pdf</t>
  </si>
  <si>
    <t>SR24A-R + переходник ZSV-09</t>
  </si>
  <si>
    <t>SR230A-R + переходник ZSV-09</t>
  </si>
  <si>
    <t>http://www.belimo.ch/pdf/e/SR230A-R_datasheet_en-gb.pdf</t>
  </si>
  <si>
    <t>http://www.belimo.ch/pdf/e/SRF230A-R_datasheet_en-gb.pdf</t>
  </si>
  <si>
    <t>SRF230A-R + переходник ZSFV-09</t>
  </si>
  <si>
    <t>SRF230A-S2-R + переходник ZSFV-09</t>
  </si>
  <si>
    <t>SRF24A-S2-R + переходник ZSFV-09</t>
  </si>
  <si>
    <t>SRF24A-R + переходник ZSFV-09</t>
  </si>
  <si>
    <t>http://www.belimo.ch/pdf/e/SRF24A-R_datasheet_en-gb.pdf</t>
  </si>
  <si>
    <t>http://www.belimo.ch/pdf/e/SRF24A-S2-R_datasheet_en-gb.pdf</t>
  </si>
  <si>
    <t>http://www.belimo.ch/pdf/e/SVL24A-MP-RE_datasheet_en-gb.pdf</t>
  </si>
  <si>
    <t>http://www.belimo.ch/pdf/e/SVL230A-RE_datasheet_en-gb.pdf</t>
  </si>
  <si>
    <t>http://www.belimo.ch/pdf/e/AVK24A-MP-RE_datasheet_en-gb.pdf</t>
  </si>
  <si>
    <t>http://www.belimo.ch/pdf/e/AVK230A-3-RE_datasheet_en-gb.pdf</t>
  </si>
  <si>
    <t>http://www.belimo.ch/pdf/e/AVK24A-3-RE_datasheet_en-gb.pdf</t>
  </si>
  <si>
    <t>http://www.belimo.ch/pdf/e/EV24A-RE_datasheet_en-gb.pdf</t>
  </si>
  <si>
    <t>http://www.belimo.ch/pdf/e/EV230A-RE_datasheet_en-gb.pdf</t>
  </si>
  <si>
    <t>http://www.belimo.ch/pdf/e/EVC24A-MF-RE_datasheet_en-gb.pdf</t>
  </si>
  <si>
    <t>http://www.belimo.ch/pdf/e/RV24A-MF-RE_datasheet_en-gb.pdf</t>
  </si>
  <si>
    <t>http://www.belimo.ch/CH/EN/Product/Retrofit/ProductDetail.cfm?MatNr=ZRV-301&amp;CatNr=9901&amp;</t>
  </si>
  <si>
    <t>http://www.belimo.ch/CH/EN/Product/Retrofit/ProductDetail.cfm?MatNr=ZRV-302&amp;CatNr=120503&amp;MenuSelect=H</t>
  </si>
  <si>
    <t>http://www.belimo.ch/CH/EN/Product/Retrofit/ProductDetail.cfm?MatNr=ZRV-303&amp;CatNr=120503&amp;MenuSelect=H</t>
  </si>
  <si>
    <t>http://www.belimo.ch/pdf/e/ZNV-C_mounting_instruction.pdf</t>
  </si>
  <si>
    <t>ZNV-C</t>
  </si>
  <si>
    <t xml:space="preserve">Запасная часть - переходник для соединения штока привода со штоком седельного клапана. </t>
  </si>
  <si>
    <t>Видеоролик, демонстрирующий порядок установки привода с ходом штока до 20 мм на клапаны других производителей:</t>
  </si>
  <si>
    <t>https://www.youtube.com/watch?v=LAwPDb15FYE</t>
  </si>
  <si>
    <t>Видеоролик, демонстрирующий порядок установки привода с ходом от 20 до 50 мм на клапаны других производителей:</t>
  </si>
  <si>
    <t>https://www.youtube.com/watch?v=nZTTXVDNKhc</t>
  </si>
  <si>
    <t>http://www.belimo.ch/pdf/e/EV24A-MP-RE_datasheet_en-gb.pdf</t>
  </si>
  <si>
    <t>BFL230-T</t>
  </si>
  <si>
    <t>230 В AC, двиг. &lt; 60 с, пружина 20 с, термоэлектрический прерыватель (ТЭП)</t>
  </si>
  <si>
    <t>BFL230-T.1</t>
  </si>
  <si>
    <t>BFL230-T.2</t>
  </si>
  <si>
    <t>BFL24-T</t>
  </si>
  <si>
    <t>BFL24-T.1</t>
  </si>
  <si>
    <t>BFL24-T.2</t>
  </si>
  <si>
    <t>24 В AC/DC, двиг. &lt; 60 с, пружина 20 с, термоэлектрический прерыватель (ТЭП)</t>
  </si>
  <si>
    <t>BFN230-T</t>
  </si>
  <si>
    <t>BFN230-T.1</t>
  </si>
  <si>
    <t>BFN230-T.2</t>
  </si>
  <si>
    <t>BFN24-T</t>
  </si>
  <si>
    <t>BFN24-T.1</t>
  </si>
  <si>
    <t>BFN24-T.2</t>
  </si>
  <si>
    <t>BFL230-T/300</t>
  </si>
  <si>
    <t>BFL230-T с кабелем длиной 3 м</t>
  </si>
  <si>
    <t>BFL24-T/500</t>
  </si>
  <si>
    <t>BFL24-T с кабелем длиной 5 м</t>
  </si>
  <si>
    <t>BFL24-T в мультиупаковке 160 шт.</t>
  </si>
  <si>
    <t>BFL24-T в мультиупаковке 60 шт.</t>
  </si>
  <si>
    <t>BFL230-T в мультиупаковке 160 шт.</t>
  </si>
  <si>
    <t>BFL230-T в мультиупаковке 60 шт.</t>
  </si>
  <si>
    <t>BFN230-T в мультиупаковке 160 шт.</t>
  </si>
  <si>
    <t>BFN230-T в мультиупаковке 60 шт.</t>
  </si>
  <si>
    <t>BFN24-T в мультиупаковке 160 шт.</t>
  </si>
  <si>
    <t>BFN24-T в мультиупаковке 60 шт.</t>
  </si>
  <si>
    <t>BFN230-T/300</t>
  </si>
  <si>
    <t>BFN230-T с кабелем длиной 3 м</t>
  </si>
  <si>
    <t>BFL230</t>
  </si>
  <si>
    <t>BFL230.1</t>
  </si>
  <si>
    <t>BFL230.2</t>
  </si>
  <si>
    <t>BFL230/300</t>
  </si>
  <si>
    <t>BFL24</t>
  </si>
  <si>
    <t>BFL24.1</t>
  </si>
  <si>
    <t>BFL24.2</t>
  </si>
  <si>
    <t>BFL24/500</t>
  </si>
  <si>
    <t>BFN230</t>
  </si>
  <si>
    <t>BFN230.1</t>
  </si>
  <si>
    <t>BFN230.2</t>
  </si>
  <si>
    <t>BFN230/300</t>
  </si>
  <si>
    <t>BFN24</t>
  </si>
  <si>
    <t>BFN24.1</t>
  </si>
  <si>
    <t>BFN24.2</t>
  </si>
  <si>
    <t>BFN24/500</t>
  </si>
  <si>
    <t>230 В AC, двиг. &lt; 60 с, пружина 20 с, без термоэлектрического прерывателя (без ТЭП)</t>
  </si>
  <si>
    <t>BFL230 в мультиупаковке 160 шт.</t>
  </si>
  <si>
    <t>BFL230 в мультиупаковке 60 шт.</t>
  </si>
  <si>
    <t>BFL230 с кабелем длиной 3 м</t>
  </si>
  <si>
    <t>24 В AC/DC, двиг. &lt; 60 с, пружина 20 с, без термоэлектрического прерывателя (ТЭП)</t>
  </si>
  <si>
    <t>BFL24 в мультиупаковке 160 шт.</t>
  </si>
  <si>
    <t>BFL24 в мультиупаковке 60 шт.</t>
  </si>
  <si>
    <t>BFL24 с кабелем длиной 5 м</t>
  </si>
  <si>
    <t>BFN230 в мультиупаковке 160 шт.</t>
  </si>
  <si>
    <t>BFN230 в мультиупаковке 60 шт.</t>
  </si>
  <si>
    <t>BFN230 с кабелем длиной 3 м</t>
  </si>
  <si>
    <t>BFN24 в мультиупаковке 160 шт.</t>
  </si>
  <si>
    <t>BFN24 в мультиупаковке 60 шт.</t>
  </si>
  <si>
    <t>BFN24 с кабелем длиной 5 м</t>
  </si>
  <si>
    <t>24 В AC/DC, 4 Нм, с пружиной, без ТЭП,  работает с блоками BKN230-24 (опц. - с другими)</t>
  </si>
  <si>
    <t>24 В AC/DC, 4 Нм, с пружиной, с ТЭП,  работает с блоками BKN230-24 (опц. - с другими)</t>
  </si>
  <si>
    <t>24 В AC/DC, 9 Нм, с пружиной, без ТЭП,  работает с блоками BKN230-24 (опц. - с другими)</t>
  </si>
  <si>
    <t>24 В AC/DC, 9 Нм, с пружиной, с ТЭП,  работает с блоками BKN230-24 (опц. - с другими)</t>
  </si>
  <si>
    <t>ZBAT72</t>
  </si>
  <si>
    <t>ZBAT72/9</t>
  </si>
  <si>
    <t>Сменный носик термопрерывателя, температура срабатывания 72 °С, L = 9 см</t>
  </si>
  <si>
    <t>ZBAT95</t>
  </si>
  <si>
    <t>Сменный носик термопрерывателя, температура срабатывания 95 °С</t>
  </si>
  <si>
    <t>ZBAT95/9</t>
  </si>
  <si>
    <t>Сменный носик термопрерывателя, температура срабатывания 95 °С, L = 9 см</t>
  </si>
  <si>
    <t>ZBAT120</t>
  </si>
  <si>
    <t>Сменный носик термопрерывателя, температура срабатывания 120 °С</t>
  </si>
  <si>
    <t>до 8,0</t>
  </si>
  <si>
    <t>до 2,3</t>
  </si>
  <si>
    <t>до 4,0</t>
  </si>
  <si>
    <r>
      <rPr>
        <b/>
        <sz val="11"/>
        <color indexed="53"/>
        <rFont val="Arial"/>
        <family val="2"/>
        <charset val="204"/>
      </rPr>
      <t xml:space="preserve">R3…S… </t>
    </r>
    <r>
      <rPr>
        <b/>
        <sz val="11"/>
        <rFont val="Arial"/>
        <family val="2"/>
        <charset val="204"/>
      </rPr>
      <t xml:space="preserve">- трехходовой, открыто/закрыто, внутренняя резьба, </t>
    </r>
    <r>
      <rPr>
        <b/>
        <sz val="11"/>
        <color indexed="53"/>
        <rFont val="Arial"/>
        <family val="2"/>
        <charset val="204"/>
      </rPr>
      <t>шар из НЕРЖАВЕЮЩЕЙ СТАЛИ,</t>
    </r>
    <r>
      <rPr>
        <b/>
        <sz val="11"/>
        <rFont val="Arial"/>
        <family val="2"/>
        <charset val="204"/>
      </rPr>
      <t xml:space="preserve"> среда : вода (до 120 С), этиленгликоль(50%)</t>
    </r>
  </si>
  <si>
    <t>R315</t>
  </si>
  <si>
    <t>R320</t>
  </si>
  <si>
    <t>R325</t>
  </si>
  <si>
    <t>R332</t>
  </si>
  <si>
    <t>R340</t>
  </si>
  <si>
    <t>R350</t>
  </si>
  <si>
    <t>R3015-S1</t>
  </si>
  <si>
    <t>R3020-S2</t>
  </si>
  <si>
    <t>R3025-S2</t>
  </si>
  <si>
    <t>R3032-S3</t>
  </si>
  <si>
    <t>R3040-S3</t>
  </si>
  <si>
    <t>R3050-S4</t>
  </si>
  <si>
    <t>Введите скидку:</t>
  </si>
  <si>
    <r>
      <t xml:space="preserve">Серия </t>
    </r>
    <r>
      <rPr>
        <b/>
        <sz val="11"/>
        <color indexed="53"/>
        <rFont val="Arial"/>
        <family val="2"/>
        <charset val="204"/>
      </rPr>
      <t>CH…</t>
    </r>
    <r>
      <rPr>
        <b/>
        <sz val="11"/>
        <rFont val="Arial"/>
        <family val="2"/>
        <charset val="204"/>
      </rPr>
      <t xml:space="preserve">, усилие </t>
    </r>
    <r>
      <rPr>
        <b/>
        <sz val="11"/>
        <color indexed="53"/>
        <rFont val="Arial"/>
        <family val="2"/>
        <charset val="204"/>
      </rPr>
      <t>125 Н</t>
    </r>
  </si>
  <si>
    <t>CH24-L40.2</t>
  </si>
  <si>
    <t>24 В AC/DC,  упр. - откр/закр или трехточеч., ход 0…40 мм, 380 с/100 мм, 20 шт в упаковке</t>
  </si>
  <si>
    <t>http://www.belimo.ch/CH/EN/Product/Actuators/ProductDetail.cfm?MatNr=CH24-L40.2&amp;CatNr=0203030101&amp;</t>
  </si>
  <si>
    <t>CH24-L60.2</t>
  </si>
  <si>
    <t>24 В AC/DC,  упр. - откр/закр или трехточеч., ход 0…60 мм, 380 с/100 мм, 20 шт в упаковке</t>
  </si>
  <si>
    <t>http://www.belimo.ch/pdf/e/CH24-L.._1_1_en.pdf</t>
  </si>
  <si>
    <t>CH24-L100.2</t>
  </si>
  <si>
    <t>24 В AC/DC,  упр. - откр/закр или трехточеч., ход 0…100 мм, 380 с/100 мм, 20 шт в упаковке</t>
  </si>
  <si>
    <t xml:space="preserve">CH230-L40.2 </t>
  </si>
  <si>
    <t>230 В AC,      упр. - откр/закр или трехточеч., ход 0…40 мм, 380 с/100 мм, 20 шт в упаковке</t>
  </si>
  <si>
    <t>http://www.belimo.ch/CH/EN/Product/Actuators/ProductDetail.cfm?MatNr=CH230-L40.2&amp;CatNr=0203030101&amp;</t>
  </si>
  <si>
    <t>CH230-L60.2</t>
  </si>
  <si>
    <t>230 В AC,      упр. - откр/закр или трехточеч., ход 0…60 мм, 380 с/100 мм, 20 шт в упаковке</t>
  </si>
  <si>
    <t>http://www.belimo.ch/pdf/e/CH230-L.._1_1_en.pdf</t>
  </si>
  <si>
    <t>CH230-L100.2</t>
  </si>
  <si>
    <t>230 В AC,      упр. - откр/закр или трехточеч., ход 0…100 мм, 380 с/100 мм, 20 шт в упаковке</t>
  </si>
  <si>
    <t>CH24-SX-L40.2</t>
  </si>
  <si>
    <t>24 В AC/DC,  аналог. упр. 0…10 В, ход 0…40 мм, 380 с/100 мм, L-версия, 20 шт в упаковке</t>
  </si>
  <si>
    <t>http://www.belimo.ch/pdf/e/CH24-SX-L40_datasheet_en-gb.pdf</t>
  </si>
  <si>
    <t>CH24-SR-L60.2</t>
  </si>
  <si>
    <t>24 В AC/DC,  аналог. упр. 0…10 В, ход 0…60 мм, 380 с/100 мм, L-версия, 20 шт в упаковке</t>
  </si>
  <si>
    <t>http://www.belimo.ch/pdf/e/ch24-sr-.._1_1_en.pdf</t>
  </si>
  <si>
    <t>CH24-SR-L100.2</t>
  </si>
  <si>
    <t>24 В AC/DC,  аналог. упр. 0…10 В, ход 0…100 мм, 380 с/100 мм, L-версия, 20 шт в упаковке</t>
  </si>
  <si>
    <t>CH24-SX-R40.2</t>
  </si>
  <si>
    <t>24 В AC/DC,  аналог. упр. 0…10 В, ход 0…40 мм, 380 с/100 мм, R-версия, 20 шт в упаковке</t>
  </si>
  <si>
    <t>http://www.belimo.ch/pdf/e/CH24-SX-R40_datasheet_en-gb.pdf</t>
  </si>
  <si>
    <t>CH24-SR-R60.2</t>
  </si>
  <si>
    <t>24 В AC/DC,  аналог. упр. 0…10 В, ход 0…60 мм, 380 с/100 мм, R-версия, 20 шт в упаковке</t>
  </si>
  <si>
    <t>CH24-SR-R100.2</t>
  </si>
  <si>
    <t>24 В AC/DC,  аналог. упр. 0…10 В, ход 0…100 мм, 380 с/100 мм, R-версия, 20 шт в упаковке</t>
  </si>
  <si>
    <r>
      <t xml:space="preserve">3.1. Электроприводы </t>
    </r>
    <r>
      <rPr>
        <b/>
        <u/>
        <sz val="11"/>
        <color indexed="53"/>
        <rFont val="Arial"/>
        <family val="2"/>
        <charset val="204"/>
      </rPr>
      <t>без встроенной возвратной пружины</t>
    </r>
    <r>
      <rPr>
        <b/>
        <sz val="11"/>
        <color indexed="53"/>
        <rFont val="Arial"/>
        <family val="2"/>
        <charset val="204"/>
      </rPr>
      <t>, стандартное быстродействие</t>
    </r>
  </si>
  <si>
    <r>
      <t xml:space="preserve">Серия </t>
    </r>
    <r>
      <rPr>
        <b/>
        <sz val="11"/>
        <color indexed="53"/>
        <rFont val="Arial"/>
        <family val="2"/>
        <charset val="204"/>
      </rPr>
      <t>LM</t>
    </r>
    <r>
      <rPr>
        <b/>
        <sz val="11"/>
        <color indexed="53"/>
        <rFont val="Arial"/>
        <family val="2"/>
        <charset val="204"/>
      </rPr>
      <t>…</t>
    </r>
    <r>
      <rPr>
        <b/>
        <sz val="11"/>
        <rFont val="Arial"/>
        <family val="2"/>
        <charset val="204"/>
      </rPr>
      <t>, усилие</t>
    </r>
    <r>
      <rPr>
        <b/>
        <sz val="11"/>
        <color indexed="53"/>
        <rFont val="Arial"/>
        <family val="2"/>
        <charset val="204"/>
      </rPr>
      <t xml:space="preserve"> 5 Нм</t>
    </r>
    <r>
      <rPr>
        <b/>
        <sz val="11"/>
        <rFont val="Arial"/>
        <family val="2"/>
        <charset val="204"/>
      </rPr>
      <t>, площадь заслонки до 1,0 м2</t>
    </r>
  </si>
  <si>
    <r>
      <t xml:space="preserve">Серия </t>
    </r>
    <r>
      <rPr>
        <b/>
        <sz val="11"/>
        <color indexed="53"/>
        <rFont val="Arial"/>
        <family val="2"/>
        <charset val="204"/>
      </rPr>
      <t>NM</t>
    </r>
    <r>
      <rPr>
        <b/>
        <sz val="11"/>
        <color indexed="53"/>
        <rFont val="Arial"/>
        <family val="2"/>
        <charset val="204"/>
      </rPr>
      <t>…</t>
    </r>
    <r>
      <rPr>
        <b/>
        <sz val="11"/>
        <rFont val="Arial"/>
        <family val="2"/>
        <charset val="204"/>
      </rPr>
      <t>, усилие</t>
    </r>
    <r>
      <rPr>
        <b/>
        <sz val="11"/>
        <color indexed="53"/>
        <rFont val="Arial"/>
        <family val="2"/>
        <charset val="204"/>
      </rPr>
      <t xml:space="preserve"> 10 Нм</t>
    </r>
    <r>
      <rPr>
        <b/>
        <sz val="11"/>
        <rFont val="Arial"/>
        <family val="2"/>
        <charset val="204"/>
      </rPr>
      <t>, площадь заслонки до 2,0 м2</t>
    </r>
  </si>
  <si>
    <r>
      <t xml:space="preserve">Серия </t>
    </r>
    <r>
      <rPr>
        <b/>
        <sz val="11"/>
        <color indexed="53"/>
        <rFont val="Arial"/>
        <family val="2"/>
        <charset val="204"/>
      </rPr>
      <t>SM</t>
    </r>
    <r>
      <rPr>
        <b/>
        <sz val="11"/>
        <color indexed="53"/>
        <rFont val="Arial"/>
        <family val="2"/>
        <charset val="204"/>
      </rPr>
      <t>…</t>
    </r>
    <r>
      <rPr>
        <b/>
        <sz val="11"/>
        <rFont val="Arial"/>
        <family val="2"/>
        <charset val="204"/>
      </rPr>
      <t>, усилие</t>
    </r>
    <r>
      <rPr>
        <b/>
        <sz val="11"/>
        <color indexed="53"/>
        <rFont val="Arial"/>
        <family val="2"/>
        <charset val="204"/>
      </rPr>
      <t xml:space="preserve"> 20 Нм</t>
    </r>
    <r>
      <rPr>
        <b/>
        <sz val="11"/>
        <rFont val="Arial"/>
        <family val="2"/>
        <charset val="204"/>
      </rPr>
      <t>, площадь заслонки до 4,0 м2</t>
    </r>
  </si>
  <si>
    <r>
      <t xml:space="preserve">Серия </t>
    </r>
    <r>
      <rPr>
        <b/>
        <sz val="11"/>
        <color indexed="53"/>
        <rFont val="Arial"/>
        <family val="2"/>
        <charset val="204"/>
      </rPr>
      <t>GM</t>
    </r>
    <r>
      <rPr>
        <b/>
        <sz val="11"/>
        <color indexed="53"/>
        <rFont val="Arial"/>
        <family val="2"/>
        <charset val="204"/>
      </rPr>
      <t>…</t>
    </r>
    <r>
      <rPr>
        <b/>
        <sz val="11"/>
        <rFont val="Arial"/>
        <family val="2"/>
        <charset val="204"/>
      </rPr>
      <t>, усилие</t>
    </r>
    <r>
      <rPr>
        <b/>
        <sz val="11"/>
        <color indexed="53"/>
        <rFont val="Arial"/>
        <family val="2"/>
        <charset val="204"/>
      </rPr>
      <t xml:space="preserve"> 40 Нм</t>
    </r>
    <r>
      <rPr>
        <b/>
        <sz val="11"/>
        <rFont val="Arial"/>
        <family val="2"/>
        <charset val="204"/>
      </rPr>
      <t>, площадь заслонки до 8,0 м2</t>
    </r>
  </si>
  <si>
    <r>
      <t xml:space="preserve">3.2. Электроприводы </t>
    </r>
    <r>
      <rPr>
        <b/>
        <u/>
        <sz val="11"/>
        <color indexed="53"/>
        <rFont val="Arial"/>
        <family val="2"/>
        <charset val="204"/>
      </rPr>
      <t>со встроенной возвратной пружиной</t>
    </r>
    <r>
      <rPr>
        <b/>
        <sz val="11"/>
        <color indexed="53"/>
        <rFont val="Arial"/>
        <family val="2"/>
        <charset val="204"/>
      </rPr>
      <t>, стандартное быстродействие</t>
    </r>
  </si>
  <si>
    <r>
      <t xml:space="preserve">Серия </t>
    </r>
    <r>
      <rPr>
        <b/>
        <sz val="11"/>
        <color indexed="53"/>
        <rFont val="Arial"/>
        <family val="2"/>
        <charset val="204"/>
      </rPr>
      <t>GK…</t>
    </r>
    <r>
      <rPr>
        <b/>
        <sz val="11"/>
        <rFont val="Arial"/>
        <family val="2"/>
        <charset val="204"/>
      </rPr>
      <t xml:space="preserve">, усилие </t>
    </r>
    <r>
      <rPr>
        <b/>
        <sz val="11"/>
        <color indexed="53"/>
        <rFont val="Arial"/>
        <family val="2"/>
        <charset val="204"/>
      </rPr>
      <t>40 Нм</t>
    </r>
    <r>
      <rPr>
        <b/>
        <sz val="11"/>
        <rFont val="Arial"/>
        <family val="2"/>
        <charset val="204"/>
      </rPr>
      <t xml:space="preserve">, площадь заслонки до 8,0 м2, </t>
    </r>
    <r>
      <rPr>
        <b/>
        <sz val="11"/>
        <color indexed="53"/>
        <rFont val="Arial"/>
        <family val="2"/>
        <charset val="204"/>
      </rPr>
      <t>конденсаторный возврат</t>
    </r>
  </si>
  <si>
    <r>
      <t xml:space="preserve">3.3. Электроприводы </t>
    </r>
    <r>
      <rPr>
        <b/>
        <u/>
        <sz val="11"/>
        <color indexed="53"/>
        <rFont val="Arial"/>
        <family val="2"/>
        <charset val="204"/>
      </rPr>
      <t>без встроенной возвратной пружины</t>
    </r>
    <r>
      <rPr>
        <b/>
        <sz val="11"/>
        <color indexed="53"/>
        <rFont val="Arial"/>
        <family val="2"/>
        <charset val="204"/>
      </rPr>
      <t xml:space="preserve">, ускоренные </t>
    </r>
    <r>
      <rPr>
        <b/>
        <sz val="11"/>
        <color indexed="8"/>
        <rFont val="Arial"/>
        <family val="2"/>
        <charset val="204"/>
      </rPr>
      <t>(…Q…-серия)</t>
    </r>
  </si>
  <si>
    <r>
      <t xml:space="preserve">Серия </t>
    </r>
    <r>
      <rPr>
        <b/>
        <sz val="11"/>
        <color indexed="53"/>
        <rFont val="Arial"/>
        <family val="2"/>
        <charset val="204"/>
      </rPr>
      <t>LMQ…</t>
    </r>
    <r>
      <rPr>
        <b/>
        <sz val="11"/>
        <rFont val="Arial"/>
        <family val="2"/>
        <charset val="204"/>
      </rPr>
      <t xml:space="preserve">, усилие </t>
    </r>
    <r>
      <rPr>
        <b/>
        <sz val="11"/>
        <color indexed="53"/>
        <rFont val="Arial"/>
        <family val="2"/>
        <charset val="204"/>
      </rPr>
      <t>4</t>
    </r>
    <r>
      <rPr>
        <b/>
        <sz val="11"/>
        <color indexed="53"/>
        <rFont val="Arial"/>
        <family val="2"/>
        <charset val="204"/>
      </rPr>
      <t xml:space="preserve"> Нм</t>
    </r>
    <r>
      <rPr>
        <b/>
        <sz val="11"/>
        <rFont val="Arial"/>
        <family val="2"/>
        <charset val="204"/>
      </rPr>
      <t>, площадь заслонки до 0,8 м2</t>
    </r>
  </si>
  <si>
    <r>
      <t xml:space="preserve">Серия </t>
    </r>
    <r>
      <rPr>
        <b/>
        <sz val="11"/>
        <color indexed="53"/>
        <rFont val="Arial"/>
        <family val="2"/>
        <charset val="204"/>
      </rPr>
      <t>NMQ…</t>
    </r>
    <r>
      <rPr>
        <b/>
        <sz val="11"/>
        <rFont val="Arial"/>
        <family val="2"/>
        <charset val="204"/>
      </rPr>
      <t xml:space="preserve">, усилие </t>
    </r>
    <r>
      <rPr>
        <b/>
        <sz val="11"/>
        <color indexed="53"/>
        <rFont val="Arial"/>
        <family val="2"/>
        <charset val="204"/>
      </rPr>
      <t>8</t>
    </r>
    <r>
      <rPr>
        <b/>
        <sz val="11"/>
        <color indexed="53"/>
        <rFont val="Arial"/>
        <family val="2"/>
        <charset val="204"/>
      </rPr>
      <t xml:space="preserve"> Нм</t>
    </r>
    <r>
      <rPr>
        <b/>
        <sz val="11"/>
        <rFont val="Arial"/>
        <family val="2"/>
        <charset val="204"/>
      </rPr>
      <t>, площадь заслонки до 1,5 м2</t>
    </r>
  </si>
  <si>
    <r>
      <t xml:space="preserve">Серия </t>
    </r>
    <r>
      <rPr>
        <b/>
        <sz val="11"/>
        <color indexed="53"/>
        <rFont val="Arial"/>
        <family val="2"/>
        <charset val="204"/>
      </rPr>
      <t>SMQ…</t>
    </r>
    <r>
      <rPr>
        <b/>
        <sz val="11"/>
        <rFont val="Arial"/>
        <family val="2"/>
        <charset val="204"/>
      </rPr>
      <t xml:space="preserve">, усилие </t>
    </r>
    <r>
      <rPr>
        <b/>
        <sz val="11"/>
        <color indexed="53"/>
        <rFont val="Arial"/>
        <family val="2"/>
        <charset val="204"/>
      </rPr>
      <t>16</t>
    </r>
    <r>
      <rPr>
        <b/>
        <sz val="11"/>
        <color indexed="53"/>
        <rFont val="Arial"/>
        <family val="2"/>
        <charset val="204"/>
      </rPr>
      <t xml:space="preserve"> Нм</t>
    </r>
    <r>
      <rPr>
        <b/>
        <sz val="11"/>
        <rFont val="Arial"/>
        <family val="2"/>
        <charset val="204"/>
      </rPr>
      <t>, площадь заслонки до 3,0 м2</t>
    </r>
  </si>
  <si>
    <r>
      <t xml:space="preserve">Потенциометры обратной связи </t>
    </r>
    <r>
      <rPr>
        <b/>
        <sz val="11"/>
        <color indexed="53"/>
        <rFont val="Arial"/>
        <family val="2"/>
        <charset val="204"/>
      </rPr>
      <t>P…A</t>
    </r>
  </si>
  <si>
    <r>
      <t xml:space="preserve">Дополнительные переключатели </t>
    </r>
    <r>
      <rPr>
        <b/>
        <sz val="11"/>
        <color indexed="53"/>
        <rFont val="Arial"/>
        <family val="2"/>
        <charset val="204"/>
      </rPr>
      <t>S1…, S2...</t>
    </r>
  </si>
  <si>
    <r>
      <t xml:space="preserve">Позиционеры </t>
    </r>
    <r>
      <rPr>
        <b/>
        <sz val="11"/>
        <color indexed="53"/>
        <rFont val="Arial"/>
        <family val="2"/>
        <charset val="204"/>
      </rPr>
      <t>SG...</t>
    </r>
  </si>
  <si>
    <r>
      <rPr>
        <sz val="10"/>
        <color indexed="53"/>
        <rFont val="Arial"/>
        <family val="2"/>
        <charset val="204"/>
      </rPr>
      <t>L</t>
    </r>
    <r>
      <rPr>
        <sz val="10"/>
        <rFont val="Arial"/>
        <family val="2"/>
        <charset val="204"/>
      </rPr>
      <t>M230A-S-TP –</t>
    </r>
    <r>
      <rPr>
        <b/>
        <sz val="10"/>
        <rFont val="Arial"/>
        <family val="2"/>
        <charset val="204"/>
      </rPr>
      <t xml:space="preserve"> </t>
    </r>
    <r>
      <rPr>
        <sz val="10"/>
        <rFont val="Arial"/>
        <family val="2"/>
        <charset val="204"/>
      </rPr>
      <t>L = усилие 5 Нм, площадь заслонки до 1 м</t>
    </r>
    <r>
      <rPr>
        <vertAlign val="superscript"/>
        <sz val="10"/>
        <rFont val="Arial"/>
        <family val="2"/>
        <charset val="204"/>
      </rPr>
      <t>2</t>
    </r>
    <r>
      <rPr>
        <sz val="10"/>
        <rFont val="Arial"/>
        <family val="2"/>
        <charset val="204"/>
      </rPr>
      <t xml:space="preserve">; </t>
    </r>
  </si>
  <si>
    <r>
      <t>L</t>
    </r>
    <r>
      <rPr>
        <sz val="10"/>
        <color indexed="53"/>
        <rFont val="Arial"/>
        <family val="2"/>
        <charset val="204"/>
      </rPr>
      <t>M</t>
    </r>
    <r>
      <rPr>
        <sz val="10"/>
        <rFont val="Arial"/>
        <family val="2"/>
        <charset val="204"/>
      </rPr>
      <t>230A-S-TP – M = привод без пружинного возврата;</t>
    </r>
  </si>
  <si>
    <r>
      <t>LM</t>
    </r>
    <r>
      <rPr>
        <sz val="10"/>
        <color indexed="53"/>
        <rFont val="Arial"/>
        <family val="2"/>
        <charset val="204"/>
      </rPr>
      <t>230</t>
    </r>
    <r>
      <rPr>
        <sz val="10"/>
        <rFont val="Arial"/>
        <family val="2"/>
        <charset val="204"/>
      </rPr>
      <t>A-S-TP – 230 = напряжение питания 230 В АС;</t>
    </r>
  </si>
  <si>
    <r>
      <t>LM230</t>
    </r>
    <r>
      <rPr>
        <sz val="10"/>
        <color indexed="53"/>
        <rFont val="Arial"/>
        <family val="2"/>
        <charset val="204"/>
      </rPr>
      <t>A</t>
    </r>
    <r>
      <rPr>
        <sz val="10"/>
        <rFont val="Arial"/>
        <family val="2"/>
        <charset val="204"/>
      </rPr>
      <t>-S-TP – доп. символ, новое поколение приводов;</t>
    </r>
  </si>
  <si>
    <r>
      <t>LM230A-</t>
    </r>
    <r>
      <rPr>
        <sz val="10"/>
        <color indexed="53"/>
        <rFont val="Arial"/>
        <family val="2"/>
        <charset val="204"/>
      </rPr>
      <t>S</t>
    </r>
    <r>
      <rPr>
        <sz val="10"/>
        <rFont val="Arial"/>
        <family val="2"/>
        <charset val="204"/>
      </rPr>
      <t>-TP – доп. контакт для сигнализ. положения. Тип упр. сигн. – откр\закр или трехточ. (выбир. при электр. подкл.);</t>
    </r>
  </si>
  <si>
    <r>
      <t>LM230A-S-</t>
    </r>
    <r>
      <rPr>
        <sz val="10"/>
        <color indexed="53"/>
        <rFont val="Arial"/>
        <family val="2"/>
        <charset val="204"/>
      </rPr>
      <t>TP</t>
    </r>
    <r>
      <rPr>
        <sz val="10"/>
        <rFont val="Arial"/>
        <family val="2"/>
        <charset val="204"/>
      </rPr>
      <t xml:space="preserve"> – терминальное подключение на корпусе привода (без кабеля).</t>
    </r>
  </si>
  <si>
    <r>
      <rPr>
        <sz val="10"/>
        <color indexed="53"/>
        <rFont val="Arial"/>
        <family val="2"/>
        <charset val="204"/>
      </rPr>
      <t>N</t>
    </r>
    <r>
      <rPr>
        <sz val="10"/>
        <rFont val="Arial"/>
        <family val="2"/>
        <charset val="204"/>
      </rPr>
      <t>MQ24A-MF – N = усилие 10 Нм, площадь заслонки до 2 м</t>
    </r>
    <r>
      <rPr>
        <vertAlign val="superscript"/>
        <sz val="10"/>
        <rFont val="Arial"/>
        <family val="2"/>
        <charset val="204"/>
      </rPr>
      <t>2</t>
    </r>
    <r>
      <rPr>
        <sz val="10"/>
        <rFont val="Arial"/>
        <family val="2"/>
        <charset val="204"/>
      </rPr>
      <t xml:space="preserve">; </t>
    </r>
  </si>
  <si>
    <r>
      <t>N</t>
    </r>
    <r>
      <rPr>
        <sz val="10"/>
        <color indexed="53"/>
        <rFont val="Arial"/>
        <family val="2"/>
        <charset val="204"/>
      </rPr>
      <t>M</t>
    </r>
    <r>
      <rPr>
        <sz val="10"/>
        <rFont val="Arial"/>
        <family val="2"/>
        <charset val="204"/>
      </rPr>
      <t>Q24A-MF – M = привод без пружинного возврата;</t>
    </r>
  </si>
  <si>
    <r>
      <t>NM</t>
    </r>
    <r>
      <rPr>
        <sz val="10"/>
        <color indexed="53"/>
        <rFont val="Arial"/>
        <family val="2"/>
        <charset val="204"/>
      </rPr>
      <t>Q</t>
    </r>
    <r>
      <rPr>
        <sz val="10"/>
        <rFont val="Arial"/>
        <family val="2"/>
        <charset val="204"/>
      </rPr>
      <t xml:space="preserve">24A-MF – доп. третий символ = ускоренный привод Q-серии (для данного типа - 4…20 с); </t>
    </r>
  </si>
  <si>
    <r>
      <t>NMQ</t>
    </r>
    <r>
      <rPr>
        <sz val="10"/>
        <color indexed="53"/>
        <rFont val="Arial"/>
        <family val="2"/>
        <charset val="204"/>
      </rPr>
      <t>24</t>
    </r>
    <r>
      <rPr>
        <sz val="10"/>
        <rFont val="Arial"/>
        <family val="2"/>
        <charset val="204"/>
      </rPr>
      <t>A-MF – 24 = напряжение питания 24 В АС/DC;</t>
    </r>
  </si>
  <si>
    <r>
      <t>NMQ24</t>
    </r>
    <r>
      <rPr>
        <sz val="10"/>
        <color indexed="53"/>
        <rFont val="Arial"/>
        <family val="2"/>
        <charset val="204"/>
      </rPr>
      <t>A</t>
    </r>
    <r>
      <rPr>
        <sz val="10"/>
        <rFont val="Arial"/>
        <family val="2"/>
        <charset val="204"/>
      </rPr>
      <t>-MF – доп. символ, новое поколение приводов;</t>
    </r>
  </si>
  <si>
    <r>
      <t>NMQ24A-</t>
    </r>
    <r>
      <rPr>
        <sz val="10"/>
        <color indexed="53"/>
        <rFont val="Arial"/>
        <family val="2"/>
        <charset val="204"/>
      </rPr>
      <t>MF</t>
    </r>
    <r>
      <rPr>
        <sz val="10"/>
        <rFont val="Arial"/>
        <family val="2"/>
        <charset val="204"/>
      </rPr>
      <t xml:space="preserve"> – MF = мультифункциональная технология, возможность программирования типа управляющего сигнала </t>
    </r>
  </si>
  <si>
    <r>
      <rPr>
        <sz val="10"/>
        <color indexed="53"/>
        <rFont val="Arial"/>
        <family val="2"/>
        <charset val="204"/>
      </rPr>
      <t>S</t>
    </r>
    <r>
      <rPr>
        <sz val="10"/>
        <rFont val="Arial"/>
        <family val="2"/>
        <charset val="204"/>
      </rPr>
      <t>M230ASR-TP –</t>
    </r>
    <r>
      <rPr>
        <b/>
        <sz val="10"/>
        <rFont val="Arial"/>
        <family val="2"/>
        <charset val="204"/>
      </rPr>
      <t xml:space="preserve"> </t>
    </r>
    <r>
      <rPr>
        <sz val="10"/>
        <rFont val="Arial"/>
        <family val="2"/>
        <charset val="204"/>
      </rPr>
      <t>S = усилие 20 Нм, площадь заслонки до 4 м</t>
    </r>
    <r>
      <rPr>
        <vertAlign val="superscript"/>
        <sz val="10"/>
        <rFont val="Arial"/>
        <family val="2"/>
        <charset val="204"/>
      </rPr>
      <t>2</t>
    </r>
    <r>
      <rPr>
        <sz val="10"/>
        <rFont val="Arial"/>
        <family val="2"/>
        <charset val="204"/>
      </rPr>
      <t xml:space="preserve">; </t>
    </r>
  </si>
  <si>
    <r>
      <t>S</t>
    </r>
    <r>
      <rPr>
        <sz val="10"/>
        <color indexed="53"/>
        <rFont val="Arial"/>
        <family val="2"/>
        <charset val="204"/>
      </rPr>
      <t>M</t>
    </r>
    <r>
      <rPr>
        <sz val="10"/>
        <rFont val="Arial"/>
        <family val="2"/>
        <charset val="204"/>
      </rPr>
      <t>230ASR-TP – M = привод без пружинного возврата;</t>
    </r>
  </si>
  <si>
    <r>
      <t>SM</t>
    </r>
    <r>
      <rPr>
        <sz val="10"/>
        <color indexed="53"/>
        <rFont val="Arial"/>
        <family val="2"/>
        <charset val="204"/>
      </rPr>
      <t>230</t>
    </r>
    <r>
      <rPr>
        <sz val="10"/>
        <rFont val="Arial"/>
        <family val="2"/>
        <charset val="204"/>
      </rPr>
      <t>ASR-TP – 230 = напряжение питания 230 В АС;</t>
    </r>
  </si>
  <si>
    <r>
      <t>SM230</t>
    </r>
    <r>
      <rPr>
        <sz val="10"/>
        <color indexed="53"/>
        <rFont val="Arial"/>
        <family val="2"/>
        <charset val="204"/>
      </rPr>
      <t>A</t>
    </r>
    <r>
      <rPr>
        <sz val="10"/>
        <rFont val="Arial"/>
        <family val="2"/>
        <charset val="204"/>
      </rPr>
      <t>SR-TP – доп. символ, новое поколение приводов;</t>
    </r>
  </si>
  <si>
    <r>
      <t>SM230A</t>
    </r>
    <r>
      <rPr>
        <sz val="10"/>
        <color indexed="53"/>
        <rFont val="Arial"/>
        <family val="2"/>
        <charset val="204"/>
      </rPr>
      <t>SR</t>
    </r>
    <r>
      <rPr>
        <sz val="10"/>
        <rFont val="Arial"/>
        <family val="2"/>
        <charset val="204"/>
      </rPr>
      <t>-TP – SR = аналоговое управление 0…10 В. Нет дополнительных контактов для сигнализации положения;</t>
    </r>
  </si>
  <si>
    <r>
      <t>SM230ASR-</t>
    </r>
    <r>
      <rPr>
        <sz val="10"/>
        <color indexed="53"/>
        <rFont val="Arial"/>
        <family val="2"/>
        <charset val="204"/>
      </rPr>
      <t>TP</t>
    </r>
    <r>
      <rPr>
        <sz val="10"/>
        <rFont val="Arial"/>
        <family val="2"/>
        <charset val="204"/>
      </rPr>
      <t xml:space="preserve"> – терминальное подключение на корпусе привода (без кабеля).</t>
    </r>
  </si>
  <si>
    <r>
      <rPr>
        <sz val="10"/>
        <color indexed="53"/>
        <rFont val="Arial"/>
        <family val="2"/>
        <charset val="204"/>
      </rPr>
      <t>N</t>
    </r>
    <r>
      <rPr>
        <sz val="10"/>
        <rFont val="Arial"/>
        <family val="2"/>
        <charset val="204"/>
      </rPr>
      <t>F24A-SR-S2 –</t>
    </r>
    <r>
      <rPr>
        <b/>
        <sz val="10"/>
        <rFont val="Arial"/>
        <family val="2"/>
        <charset val="204"/>
      </rPr>
      <t xml:space="preserve"> </t>
    </r>
    <r>
      <rPr>
        <sz val="10"/>
        <rFont val="Arial"/>
        <family val="2"/>
        <charset val="204"/>
      </rPr>
      <t>N = усилие 10 Нм, площадь заслонки до 2 м</t>
    </r>
    <r>
      <rPr>
        <vertAlign val="superscript"/>
        <sz val="10"/>
        <rFont val="Arial"/>
        <family val="2"/>
        <charset val="204"/>
      </rPr>
      <t>2</t>
    </r>
    <r>
      <rPr>
        <sz val="10"/>
        <rFont val="Arial"/>
        <family val="2"/>
        <charset val="204"/>
      </rPr>
      <t xml:space="preserve">; </t>
    </r>
  </si>
  <si>
    <r>
      <t>N</t>
    </r>
    <r>
      <rPr>
        <sz val="10"/>
        <color indexed="53"/>
        <rFont val="Arial"/>
        <family val="2"/>
        <charset val="204"/>
      </rPr>
      <t>F</t>
    </r>
    <r>
      <rPr>
        <sz val="10"/>
        <rFont val="Arial"/>
        <family val="2"/>
        <charset val="204"/>
      </rPr>
      <t>24A-SR-S2 –</t>
    </r>
    <r>
      <rPr>
        <b/>
        <sz val="10"/>
        <rFont val="Arial"/>
        <family val="2"/>
        <charset val="204"/>
      </rPr>
      <t xml:space="preserve"> </t>
    </r>
    <r>
      <rPr>
        <sz val="10"/>
        <rFont val="Arial"/>
        <family val="2"/>
        <charset val="204"/>
      </rPr>
      <t>F = привод с пружинным возвратом;</t>
    </r>
  </si>
  <si>
    <r>
      <t>NF</t>
    </r>
    <r>
      <rPr>
        <sz val="10"/>
        <color indexed="53"/>
        <rFont val="Arial"/>
        <family val="2"/>
        <charset val="204"/>
      </rPr>
      <t>24</t>
    </r>
    <r>
      <rPr>
        <sz val="10"/>
        <rFont val="Arial"/>
        <family val="2"/>
        <charset val="204"/>
      </rPr>
      <t>A-SR-S2 – 24 = напряжение питания 24 В АС/DC;</t>
    </r>
  </si>
  <si>
    <r>
      <t>NF24</t>
    </r>
    <r>
      <rPr>
        <sz val="10"/>
        <color indexed="53"/>
        <rFont val="Arial"/>
        <family val="2"/>
        <charset val="204"/>
      </rPr>
      <t>A</t>
    </r>
    <r>
      <rPr>
        <sz val="10"/>
        <rFont val="Arial"/>
        <family val="2"/>
        <charset val="204"/>
      </rPr>
      <t>-SR-S2 – доп. символ, новое поколение приводов;</t>
    </r>
  </si>
  <si>
    <r>
      <t>NF24A-</t>
    </r>
    <r>
      <rPr>
        <sz val="10"/>
        <color indexed="53"/>
        <rFont val="Arial"/>
        <family val="2"/>
        <charset val="204"/>
      </rPr>
      <t>SR</t>
    </r>
    <r>
      <rPr>
        <sz val="10"/>
        <rFont val="Arial"/>
        <family val="2"/>
        <charset val="204"/>
      </rPr>
      <t xml:space="preserve">-S2 – SR = аналоговое управление 0…10 В; </t>
    </r>
  </si>
  <si>
    <r>
      <t>NF24A-SR-</t>
    </r>
    <r>
      <rPr>
        <sz val="10"/>
        <color indexed="53"/>
        <rFont val="Arial"/>
        <family val="2"/>
        <charset val="204"/>
      </rPr>
      <t>S2</t>
    </r>
    <r>
      <rPr>
        <sz val="10"/>
        <rFont val="Arial"/>
        <family val="2"/>
        <charset val="204"/>
      </rPr>
      <t xml:space="preserve"> – 2 группы дополнительных контактов сигнализации положения;</t>
    </r>
  </si>
  <si>
    <r>
      <t xml:space="preserve">9.2. Комбинированные клапаны </t>
    </r>
    <r>
      <rPr>
        <b/>
        <u/>
        <sz val="12"/>
        <color indexed="53"/>
        <rFont val="Arial Cyr"/>
        <charset val="204"/>
      </rPr>
      <t>PICCV</t>
    </r>
    <r>
      <rPr>
        <b/>
        <sz val="12"/>
        <rFont val="Arial Cyr"/>
        <family val="2"/>
        <charset val="204"/>
      </rPr>
      <t xml:space="preserve"> с электроприводами</t>
    </r>
  </si>
  <si>
    <r>
      <t xml:space="preserve">9.3. Комбинированные клапаны </t>
    </r>
    <r>
      <rPr>
        <b/>
        <u/>
        <sz val="12"/>
        <color indexed="53"/>
        <rFont val="Arial Cyr"/>
        <charset val="204"/>
      </rPr>
      <t>EPIV</t>
    </r>
    <r>
      <rPr>
        <b/>
        <sz val="12"/>
        <rFont val="Arial Cyr"/>
        <family val="2"/>
        <charset val="204"/>
      </rPr>
      <t xml:space="preserve"> с электроприводами</t>
    </r>
  </si>
  <si>
    <r>
      <t xml:space="preserve">9.4. Комбинированные клапаны </t>
    </r>
    <r>
      <rPr>
        <b/>
        <u/>
        <sz val="12"/>
        <color indexed="53"/>
        <rFont val="Arial Cyr"/>
        <charset val="204"/>
      </rPr>
      <t>Energy Valve</t>
    </r>
    <r>
      <rPr>
        <b/>
        <sz val="12"/>
        <rFont val="Arial Cyr"/>
        <family val="2"/>
        <charset val="204"/>
      </rPr>
      <t xml:space="preserve"> с электроприводами</t>
    </r>
  </si>
  <si>
    <t>Комбиклапаны (регулирующий+балансировочный) серий PIQCV, PICCV, EPIV, Energy Valve</t>
  </si>
  <si>
    <t>Шестиходовые клапаны Белимо для потолочных панелей (cooling/heating ceilings)</t>
  </si>
  <si>
    <r>
      <t xml:space="preserve">Клапан </t>
    </r>
    <r>
      <rPr>
        <b/>
        <u/>
        <sz val="10"/>
        <rFont val="Arial"/>
        <family val="2"/>
        <charset val="204"/>
      </rPr>
      <t>сочетает в себе функции балансировочного и регулирующего клапанов</t>
    </r>
    <r>
      <rPr>
        <sz val="10"/>
        <rFont val="Arial"/>
        <family val="2"/>
        <charset val="204"/>
      </rPr>
      <t>. Проектный расход настраивается двумя способами - либо вручную (шкала на приводе), либо программно (для приводов серии ...-MPL).</t>
    </r>
  </si>
  <si>
    <t>Основные преимущества новой серии PIQCV:</t>
  </si>
  <si>
    <r>
      <t xml:space="preserve">3. </t>
    </r>
    <r>
      <rPr>
        <u/>
        <sz val="10"/>
        <color indexed="53"/>
        <rFont val="Arial"/>
        <family val="2"/>
        <charset val="204"/>
      </rPr>
      <t>Абсолютно герметичный</t>
    </r>
    <r>
      <rPr>
        <sz val="10"/>
        <rFont val="Arial"/>
        <family val="2"/>
        <charset val="204"/>
      </rPr>
      <t xml:space="preserve"> клапан (air-bubble tight) с самоочищающимся шаром (self-cleaning);</t>
    </r>
  </si>
  <si>
    <r>
      <t xml:space="preserve">4. Полноценный компактный </t>
    </r>
    <r>
      <rPr>
        <u/>
        <sz val="10"/>
        <color indexed="53"/>
        <rFont val="Arial"/>
        <family val="2"/>
        <charset val="204"/>
      </rPr>
      <t>электро</t>
    </r>
    <r>
      <rPr>
        <sz val="10"/>
        <rFont val="Arial"/>
        <family val="2"/>
        <charset val="204"/>
      </rPr>
      <t xml:space="preserve">привод Белимо усилием 1 Нм (не термоэлектрический привод!) с ресурсом работы </t>
    </r>
    <r>
      <rPr>
        <u/>
        <sz val="10"/>
        <color indexed="53"/>
        <rFont val="Arial"/>
        <family val="2"/>
        <charset val="204"/>
      </rPr>
      <t>1 млн циклов</t>
    </r>
    <r>
      <rPr>
        <sz val="10"/>
        <rFont val="Arial"/>
        <family val="2"/>
        <charset val="204"/>
      </rPr>
      <t>;</t>
    </r>
  </si>
  <si>
    <r>
      <t>Новый комбинированный компактный клапан</t>
    </r>
    <r>
      <rPr>
        <b/>
        <sz val="10"/>
        <rFont val="Arial"/>
        <family val="2"/>
        <charset val="204"/>
      </rPr>
      <t xml:space="preserve"> PIQCV C2…QP (от англ. Pressure Independent Quick Control Valve) </t>
    </r>
    <r>
      <rPr>
        <sz val="10"/>
        <rFont val="Arial"/>
        <family val="2"/>
        <charset val="204"/>
      </rPr>
      <t xml:space="preserve">– регулирующий шаровый клапан с расходом, не зависящим от перепада давления. Клапан PIQCV пропускает определенный поток теплоносителя, зависящий лишь от степени открытия клапана (от управляющего сигнала, поступающего на привод), но не от перепада давления на нем. При этом осуществляется непрерывная динамическая балансировка системы, что позволяет существенно снизить количество необходимого тепло- или холодоносителя для поддержания заданных комфортных условий. Подбор оборудования предельно прост – клапан выбирается только по расходу. </t>
    </r>
  </si>
  <si>
    <r>
      <t xml:space="preserve">1. Минимальный перепад давления на клапане, необходимый для его корректной работы, составляет всего </t>
    </r>
    <r>
      <rPr>
        <u/>
        <sz val="10"/>
        <color indexed="53"/>
        <rFont val="Arial"/>
        <family val="2"/>
        <charset val="204"/>
      </rPr>
      <t>16 кПа;</t>
    </r>
  </si>
  <si>
    <r>
      <t xml:space="preserve">2. Наличие версий как </t>
    </r>
    <r>
      <rPr>
        <u/>
        <sz val="10"/>
        <color indexed="53"/>
        <rFont val="Arial"/>
        <family val="2"/>
        <charset val="204"/>
      </rPr>
      <t>с измерительными ниппелями</t>
    </r>
    <r>
      <rPr>
        <sz val="10"/>
        <rFont val="Arial"/>
        <family val="2"/>
        <charset val="204"/>
      </rPr>
      <t xml:space="preserve">, так и без них; </t>
    </r>
  </si>
  <si>
    <t xml:space="preserve">5. Наличие кнопки адаптации на корпусе привода (для автоматической привязки диапазона управляющего сигнала к диапазону угла поворота привода); </t>
  </si>
  <si>
    <t>http://belimo.com.ua/files/file00468.pdf</t>
  </si>
  <si>
    <t>http://belimo.com.ua/files/file00456.pdf</t>
  </si>
  <si>
    <t>1</t>
  </si>
  <si>
    <t>CQ24A-T</t>
  </si>
  <si>
    <t>CQ230A-T</t>
  </si>
  <si>
    <t>CQ24A-SR-T</t>
  </si>
  <si>
    <t>CQ24A-SZ-T</t>
  </si>
  <si>
    <t>CQK24A-SR</t>
  </si>
  <si>
    <t>0,5…10 В</t>
  </si>
  <si>
    <t>аналоговое управление</t>
  </si>
  <si>
    <t>MP-Bus</t>
  </si>
  <si>
    <t>Light</t>
  </si>
  <si>
    <t>Аналог. упр.</t>
  </si>
  <si>
    <t>Без конденсаторного возврата</t>
  </si>
  <si>
    <t>75 / 60 конд.</t>
  </si>
  <si>
    <t>C215QP-B</t>
  </si>
  <si>
    <t>C215QP-D</t>
  </si>
  <si>
    <t>C220QP-F</t>
  </si>
  <si>
    <r>
      <t xml:space="preserve">Двухходовые комбинированные, внутренняя резьба,  </t>
    </r>
    <r>
      <rPr>
        <b/>
        <sz val="9"/>
        <color indexed="53"/>
        <rFont val="Arial"/>
        <family val="2"/>
        <charset val="204"/>
      </rPr>
      <t>без измерительных ниппелей</t>
    </r>
    <r>
      <rPr>
        <b/>
        <sz val="9"/>
        <rFont val="Arial"/>
        <family val="2"/>
        <charset val="204"/>
      </rPr>
      <t>, среда регулирования: вода, этиленгликоль(50%)</t>
    </r>
  </si>
  <si>
    <r>
      <t xml:space="preserve">Двухходовые комбинированные, внутренняя резьба,  </t>
    </r>
    <r>
      <rPr>
        <b/>
        <sz val="9"/>
        <color indexed="53"/>
        <rFont val="Arial"/>
        <family val="2"/>
        <charset val="204"/>
      </rPr>
      <t>c измерительными ниппелями</t>
    </r>
    <r>
      <rPr>
        <b/>
        <sz val="9"/>
        <rFont val="Arial"/>
        <family val="2"/>
        <charset val="204"/>
      </rPr>
      <t>, среда регулирования: вода, этиленгликоль(50%)</t>
    </r>
  </si>
  <si>
    <t>Аксессуары для PIQCV:</t>
  </si>
  <si>
    <t>ZCQ-E</t>
  </si>
  <si>
    <t>Удлинитель штока для удобства изоляции</t>
  </si>
  <si>
    <t>ZCQ-W</t>
  </si>
  <si>
    <t>Накладка на корпус белого цвета</t>
  </si>
  <si>
    <t>ZCQ-FL</t>
  </si>
  <si>
    <t>Ручной задатчик (ограничитель) расхода</t>
  </si>
  <si>
    <t>C215QPT-B</t>
  </si>
  <si>
    <t>C215QPT-D</t>
  </si>
  <si>
    <t>C220QPT-F</t>
  </si>
  <si>
    <r>
      <t xml:space="preserve">9. Прайс на </t>
    </r>
    <r>
      <rPr>
        <b/>
        <u/>
        <sz val="12"/>
        <color indexed="53"/>
        <rFont val="Arial"/>
        <family val="2"/>
        <charset val="204"/>
      </rPr>
      <t>комбинированные клапаны с электроприводами - PIQCV, PICCV, EPIV, Energy Valve</t>
    </r>
  </si>
  <si>
    <t xml:space="preserve">6. Наличие дополнительных аксессуаров - ручного ограничителя расхода (для работы клапана без привода - временно либо постоянно), а также удлинителя штока (для удобства изоляции). </t>
  </si>
  <si>
    <r>
      <t xml:space="preserve">7. </t>
    </r>
    <r>
      <rPr>
        <u/>
        <sz val="10"/>
        <color indexed="53"/>
        <rFont val="Arial"/>
        <family val="2"/>
        <charset val="204"/>
      </rPr>
      <t xml:space="preserve">Низкая стоимость </t>
    </r>
    <r>
      <rPr>
        <sz val="10"/>
        <rFont val="Arial"/>
        <family val="2"/>
        <charset val="204"/>
      </rPr>
      <t>по сравнению с аналогичными решениями.</t>
    </r>
  </si>
  <si>
    <t>http://www.belimo.ch/pdf/e/NVKC24A-MP-RE_datasheet_en-gb.pdf</t>
  </si>
  <si>
    <t>http://www.belimo.ch/pdf/e/DR230A-5_datasheet_en-gb.pdf</t>
  </si>
  <si>
    <t>http://www.belimo.ch/pdf/e/DR24A-5_datasheet_en-gb.pdf</t>
  </si>
  <si>
    <t>http://</t>
  </si>
  <si>
    <t>DR24A-SR-5</t>
  </si>
  <si>
    <t>http://www.belimo.ch/pdf/e/DR24A-SR-5_datasheet_en-gb.pdf</t>
  </si>
  <si>
    <t>* - максимальное усилие приводов серии DR… - 90 Нм (не постоянное!).</t>
  </si>
  <si>
    <t>DRC24G-5</t>
  </si>
  <si>
    <t>http://www.belimo.ch/pdf/e/DRC24G-5_datasheet_en-gb.pdf</t>
  </si>
  <si>
    <t xml:space="preserve">DRK24A-5 (только однопров.!) </t>
  </si>
  <si>
    <t>DRK24A-7 (только однопров.!)</t>
  </si>
  <si>
    <t>http://belimo.com.ua/files/file00444.pdf</t>
  </si>
  <si>
    <t>http://belimo.com.ua/files/file00445.pdf</t>
  </si>
  <si>
    <t>http://belimo.com.ua/files/file00446.pdf</t>
  </si>
  <si>
    <t>http://belimo.com.ua/files/file00447.pdf</t>
  </si>
  <si>
    <t>EP015R+KMP</t>
  </si>
  <si>
    <t>EP020R+KMP</t>
  </si>
  <si>
    <t>EP025R+KMP</t>
  </si>
  <si>
    <t>EP032R+KMP</t>
  </si>
  <si>
    <t>EP040R+KMP</t>
  </si>
  <si>
    <t>EP050R+KMP</t>
  </si>
  <si>
    <t>kv (л/с) (настраивается)</t>
  </si>
  <si>
    <r>
      <t>С приводом</t>
    </r>
    <r>
      <rPr>
        <b/>
        <u/>
        <sz val="9"/>
        <rFont val="Arial"/>
        <family val="2"/>
        <charset val="204"/>
      </rPr>
      <t xml:space="preserve"> без конденсаторного</t>
    </r>
    <r>
      <rPr>
        <b/>
        <sz val="9"/>
        <rFont val="Arial"/>
        <family val="2"/>
        <charset val="204"/>
      </rPr>
      <t xml:space="preserve"> возврата</t>
    </r>
  </si>
  <si>
    <r>
      <t xml:space="preserve">С приводом </t>
    </r>
    <r>
      <rPr>
        <b/>
        <u/>
        <sz val="9"/>
        <rFont val="Arial"/>
        <family val="2"/>
        <charset val="204"/>
      </rPr>
      <t xml:space="preserve">с конденсаторным </t>
    </r>
    <r>
      <rPr>
        <b/>
        <sz val="9"/>
        <rFont val="Arial"/>
        <family val="2"/>
        <charset val="204"/>
      </rPr>
      <t>возвратом</t>
    </r>
  </si>
  <si>
    <t xml:space="preserve">kv (л/с) </t>
  </si>
  <si>
    <t>EV015R+KBAC</t>
  </si>
  <si>
    <t>EV020R+KBAC</t>
  </si>
  <si>
    <t>EV025R+KBAC</t>
  </si>
  <si>
    <t>EV032R+KBAC</t>
  </si>
  <si>
    <t>EV040R+KBAC</t>
  </si>
  <si>
    <t>EV050R+KBAC</t>
  </si>
  <si>
    <t>P6065W800EV-KBAC</t>
  </si>
  <si>
    <t>P6080W1100EV-KBAC</t>
  </si>
  <si>
    <t>P6100W2000EV-KBAC</t>
  </si>
  <si>
    <t>P6125W3100EV-KBAC</t>
  </si>
  <si>
    <t>P6150W4500EV-KBAC</t>
  </si>
  <si>
    <t>S1A</t>
  </si>
  <si>
    <t>S2A</t>
  </si>
  <si>
    <t>S2A-F</t>
  </si>
  <si>
    <t>NVK230AX NVKA-150 R01 G11</t>
  </si>
  <si>
    <t>1000 Н, ход штока 20 мм, 230 В AC, 3-point, двиг. 35 c, конд. 35 с, конденсаторный возврат</t>
  </si>
  <si>
    <t>NVC230A-RE</t>
  </si>
  <si>
    <t>1000 Н, ход штока 20 мм, 230 В AC, 3-point, 35 c, без пружины</t>
  </si>
  <si>
    <t>NVC24A-RE</t>
  </si>
  <si>
    <t>1000 Н, ход штока 20 мм, 24 В AC/DC, 3-point, 35 c, без пружины</t>
  </si>
  <si>
    <t>SVC230A-RE</t>
  </si>
  <si>
    <t>1500 Н, ход штока 20 мм, 230 В AC, 3-point, 35 c, без пружины</t>
  </si>
  <si>
    <t>SV24A-RE</t>
  </si>
  <si>
    <t>1500 Н, ход штока 20 мм, 24 В AC/DC, 3-point, 150 c, без пружины</t>
  </si>
  <si>
    <t>http://www.belimo.ch/pdf/e/SV24A-RE_datasheet_en-gb.pdf</t>
  </si>
  <si>
    <t>SVC24A-RE</t>
  </si>
  <si>
    <t>1500 Н, ход штока 20 мм, 24 В AC/DC, 3-point, 35 c, без пружины</t>
  </si>
  <si>
    <t>NVC24A-SZ-REC</t>
  </si>
  <si>
    <t>1000 Н, ход штока 20 мм, 24 В AC/DC, 0,5…10 В, 35 c, без пружины</t>
  </si>
  <si>
    <t>LV24AX LVA-000 R01 G94</t>
  </si>
  <si>
    <t>LV230AX LVA-090 R01 G94</t>
  </si>
  <si>
    <t>LV24AX-SR LVA-020 R01 G24</t>
  </si>
  <si>
    <t>LV24AX-MP LVA-060 R01 G64</t>
  </si>
  <si>
    <t>LVK24AX-3 LVKA-120 R01 G14</t>
  </si>
  <si>
    <t>LVK230AX-3 LVKA-150 R01 G14</t>
  </si>
  <si>
    <t>LVK24AX-SR LVKA-190 R01 G24</t>
  </si>
  <si>
    <t>LVK24AX-MP LVKA-140 R01 G64</t>
  </si>
  <si>
    <t>500 Н, без конденсаторного возврата</t>
  </si>
  <si>
    <t>500 Н, с конденсаторным возвратом</t>
  </si>
  <si>
    <t>1000 Н, без конденсаторного возврата</t>
  </si>
  <si>
    <t>1000 Н, с конденсаторным возвратом</t>
  </si>
  <si>
    <t>1500 Н, без конденсаторного возврата</t>
  </si>
  <si>
    <r>
      <t xml:space="preserve">NVC230A-TPC </t>
    </r>
    <r>
      <rPr>
        <b/>
        <sz val="10"/>
        <color indexed="23"/>
        <rFont val="Arial"/>
        <family val="2"/>
        <charset val="204"/>
      </rPr>
      <t>(new)</t>
    </r>
  </si>
  <si>
    <t>Время хода эл.\(конденс.), с</t>
  </si>
  <si>
    <r>
      <t xml:space="preserve">NVK230AX NVKA-150 101 G11 </t>
    </r>
    <r>
      <rPr>
        <b/>
        <sz val="10"/>
        <color indexed="23"/>
        <rFont val="Arial"/>
        <family val="2"/>
        <charset val="204"/>
      </rPr>
      <t>(new)</t>
    </r>
  </si>
  <si>
    <t>Аналоговое 0,5…10 В</t>
  </si>
  <si>
    <t>500 Н, ход штока 15 мм, 24 В AC/DC, 3-point, 150 c, без пружины</t>
  </si>
  <si>
    <t>500 Н, ход штока 15 мм, 230 В AC, 3-point, 150 c, без пружины</t>
  </si>
  <si>
    <t>500 Н, ход штока 15 мм, 24 В AC/DC, 2…10 В, 150 c, без пружины</t>
  </si>
  <si>
    <t>500 Н, ход штока 15 мм, 24 В AC/DC, 0,5…10 В, MP, 150 c, без пружины</t>
  </si>
  <si>
    <t>500 Н, ход штока 15 мм, 24 В AC/DC, 3-point, двиг. 150 c, конд. 35 с, конденсаторный возврат</t>
  </si>
  <si>
    <t>500 Н, ход штока 15 мм, 230 В AC/DC, 3-point, двиг. 150 c, конд. 35 с, конденсаторный возврат</t>
  </si>
  <si>
    <t>500 Н, ход штока 15 мм, 24 В AC/DC, 2…10 В, двиг. 150 c, конд. 35 с, конденсаторный возврат</t>
  </si>
  <si>
    <t>500 Н, ход штока 15 мм, 24 В AC/DC, 0,5…10 В, MP, двиг. 150 c, конд. 35 с, конденсаторный возврат</t>
  </si>
  <si>
    <r>
      <t xml:space="preserve">LVK24AX-3 LVKA-120 101 G14 </t>
    </r>
    <r>
      <rPr>
        <b/>
        <sz val="10"/>
        <color indexed="23"/>
        <rFont val="Arial"/>
        <family val="2"/>
        <charset val="204"/>
      </rPr>
      <t>(new)</t>
    </r>
  </si>
  <si>
    <r>
      <t xml:space="preserve">LVK230AX-3 LVKA-150 101 G14 </t>
    </r>
    <r>
      <rPr>
        <b/>
        <sz val="10"/>
        <color indexed="23"/>
        <rFont val="Arial"/>
        <family val="2"/>
        <charset val="204"/>
      </rPr>
      <t>(new)</t>
    </r>
  </si>
  <si>
    <r>
      <t xml:space="preserve">LVK24AX-SR LVKA-190 101 G24 </t>
    </r>
    <r>
      <rPr>
        <b/>
        <sz val="9"/>
        <color indexed="23"/>
        <rFont val="Arial"/>
        <family val="2"/>
        <charset val="204"/>
      </rPr>
      <t>(new)</t>
    </r>
  </si>
  <si>
    <t>2,5</t>
  </si>
  <si>
    <t>http://www.belimo.ch/pdf/e/TRY24_datasheet_en-gb.pdf</t>
  </si>
  <si>
    <t>LR24AX LRA-000 001 005</t>
  </si>
  <si>
    <t>NR24AX NRA-000 001 004</t>
  </si>
  <si>
    <t>LR230AX LRA-060 001 005</t>
  </si>
  <si>
    <t>NR230AX NRA-060 001 004</t>
  </si>
  <si>
    <t>http://www.belimo.ch/pdf/e/TRY230_datasheet_en-gb.pdf</t>
  </si>
  <si>
    <t>http://www.belimo.ch/pdf/e/TRY24-SR_datasheet_en-gb.pdf</t>
  </si>
  <si>
    <t>SRC24A-SR</t>
  </si>
  <si>
    <t>SRQ24AX-SR SRA-D50 001 T15</t>
  </si>
  <si>
    <t>ZKN1-B.1</t>
  </si>
  <si>
    <t>ZZN12-B.1</t>
  </si>
  <si>
    <t>ZA10-B.1</t>
  </si>
  <si>
    <t>Ручка-ключ 40 мм для ручного взвода пружины для прив. BFL…/BFN... мин. заказ 100 шт</t>
  </si>
  <si>
    <t>Индикатор положения (стрелка) для приводов BFL…/BFN…, 12x12 мм, мин. заказ 100 шт</t>
  </si>
  <si>
    <t>Вставка, переход со штока 12х12 мм на 10х10 мм, для BLF/BF/BFL/BFN, мин. заказ 50 шт</t>
  </si>
  <si>
    <t>Вставка, переход со штока 12х12 мм на 11х11 мм, для BLF/BF/BFL/BFN, мин. заказ 50 шт</t>
  </si>
  <si>
    <t>Вставка, переход со штока 12х12 мм на 8х8 мм, для BLF/BF/BFL/BFN, мин. заказ 50 шт</t>
  </si>
  <si>
    <t>ZA11-B.1</t>
  </si>
  <si>
    <t>ZA8-B.1</t>
  </si>
  <si>
    <t>P6125W3100E-MP</t>
  </si>
  <si>
    <t>Сделано в Швейцарии. Продукция сертифицирована в Украине.</t>
  </si>
  <si>
    <t>Дополнительная пошлина:</t>
  </si>
  <si>
    <r>
      <t xml:space="preserve">     агрессивных сред – серия </t>
    </r>
    <r>
      <rPr>
        <b/>
        <sz val="10"/>
        <color indexed="60"/>
        <rFont val="Arial"/>
        <family val="2"/>
        <charset val="204"/>
      </rPr>
      <t>Robust Line</t>
    </r>
    <r>
      <rPr>
        <sz val="10"/>
        <rFont val="Arial"/>
        <family val="2"/>
        <charset val="204"/>
      </rPr>
      <t xml:space="preserve"> (стр. 19 каталога 2015), а также серия </t>
    </r>
    <r>
      <rPr>
        <b/>
        <sz val="10"/>
        <color indexed="60"/>
        <rFont val="Arial"/>
        <family val="2"/>
        <charset val="204"/>
      </rPr>
      <t>NEMA4</t>
    </r>
    <r>
      <rPr>
        <sz val="10"/>
        <rFont val="Arial"/>
        <family val="2"/>
        <charset val="204"/>
      </rPr>
      <t xml:space="preserve"> (по запросу) - см. вкладку  </t>
    </r>
  </si>
  <si>
    <t>4.4. Дополнительное оборудование, аксессуары (для нового поколения приводов)</t>
  </si>
  <si>
    <t>4.5. Дополнительное оборудование, аксессуары (для старого поколения приводов)</t>
  </si>
  <si>
    <r>
      <t xml:space="preserve">4. Прайс на </t>
    </r>
    <r>
      <rPr>
        <b/>
        <u/>
        <sz val="12"/>
        <color indexed="53"/>
        <rFont val="Arial"/>
        <family val="2"/>
        <charset val="204"/>
      </rPr>
      <t>электроприводы огнезадерживающих клапанов и клапанов дымоудаления</t>
    </r>
  </si>
  <si>
    <r>
      <t xml:space="preserve">Серия </t>
    </r>
    <r>
      <rPr>
        <b/>
        <sz val="11"/>
        <color indexed="53"/>
        <rFont val="Arial"/>
        <family val="2"/>
        <charset val="204"/>
      </rPr>
      <t>BFL…-T</t>
    </r>
    <r>
      <rPr>
        <b/>
        <sz val="11"/>
        <rFont val="Arial"/>
        <family val="2"/>
        <charset val="204"/>
      </rPr>
      <t xml:space="preserve">, усилие привода </t>
    </r>
    <r>
      <rPr>
        <b/>
        <sz val="11"/>
        <color indexed="53"/>
        <rFont val="Arial"/>
        <family val="2"/>
        <charset val="204"/>
      </rPr>
      <t xml:space="preserve">4 Нм </t>
    </r>
    <r>
      <rPr>
        <b/>
        <sz val="11"/>
        <rFont val="Arial"/>
        <family val="2"/>
        <charset val="204"/>
      </rPr>
      <t>(новая модель, с ноября 2015)</t>
    </r>
  </si>
  <si>
    <r>
      <t xml:space="preserve">Серия </t>
    </r>
    <r>
      <rPr>
        <b/>
        <sz val="11"/>
        <color indexed="53"/>
        <rFont val="Arial"/>
        <family val="2"/>
        <charset val="204"/>
      </rPr>
      <t>BFN…-T</t>
    </r>
    <r>
      <rPr>
        <b/>
        <sz val="11"/>
        <rFont val="Arial"/>
        <family val="2"/>
        <charset val="204"/>
      </rPr>
      <t xml:space="preserve">, усилие привода </t>
    </r>
    <r>
      <rPr>
        <b/>
        <sz val="11"/>
        <color indexed="53"/>
        <rFont val="Arial"/>
        <family val="2"/>
        <charset val="204"/>
      </rPr>
      <t>9 Нм</t>
    </r>
    <r>
      <rPr>
        <b/>
        <sz val="11"/>
        <rFont val="Arial"/>
        <family val="2"/>
        <charset val="204"/>
      </rPr>
      <t xml:space="preserve"> (новая модель, с ноября 2015)</t>
    </r>
  </si>
  <si>
    <r>
      <t xml:space="preserve">Серия </t>
    </r>
    <r>
      <rPr>
        <b/>
        <sz val="11"/>
        <color indexed="53"/>
        <rFont val="Arial"/>
        <family val="2"/>
        <charset val="204"/>
      </rPr>
      <t>BF…-T</t>
    </r>
    <r>
      <rPr>
        <b/>
        <sz val="11"/>
        <rFont val="Arial"/>
        <family val="2"/>
        <charset val="204"/>
      </rPr>
      <t xml:space="preserve">, усилие привода </t>
    </r>
    <r>
      <rPr>
        <b/>
        <sz val="11"/>
        <color indexed="53"/>
        <rFont val="Arial"/>
        <family val="2"/>
        <charset val="204"/>
      </rPr>
      <t>18 Нм</t>
    </r>
    <r>
      <rPr>
        <b/>
        <sz val="11"/>
        <rFont val="Arial"/>
        <family val="2"/>
        <charset val="204"/>
      </rPr>
      <t xml:space="preserve"> (старая модель, доступна для заказа)</t>
    </r>
  </si>
  <si>
    <r>
      <t xml:space="preserve">Серия </t>
    </r>
    <r>
      <rPr>
        <b/>
        <sz val="11"/>
        <color indexed="53"/>
        <rFont val="Arial"/>
        <family val="2"/>
        <charset val="204"/>
      </rPr>
      <t>BFL…</t>
    </r>
    <r>
      <rPr>
        <b/>
        <sz val="11"/>
        <rFont val="Arial"/>
        <family val="2"/>
        <charset val="204"/>
      </rPr>
      <t xml:space="preserve">, усилие привода </t>
    </r>
    <r>
      <rPr>
        <b/>
        <sz val="11"/>
        <color indexed="53"/>
        <rFont val="Arial"/>
        <family val="2"/>
        <charset val="204"/>
      </rPr>
      <t xml:space="preserve">4 Нм </t>
    </r>
    <r>
      <rPr>
        <b/>
        <sz val="11"/>
        <rFont val="Arial"/>
        <family val="2"/>
        <charset val="204"/>
      </rPr>
      <t>(новая модель, с ноября 2015)</t>
    </r>
  </si>
  <si>
    <r>
      <t xml:space="preserve">Серия </t>
    </r>
    <r>
      <rPr>
        <b/>
        <sz val="11"/>
        <color indexed="53"/>
        <rFont val="Arial"/>
        <family val="2"/>
        <charset val="204"/>
      </rPr>
      <t>BFN…</t>
    </r>
    <r>
      <rPr>
        <b/>
        <sz val="11"/>
        <rFont val="Arial"/>
        <family val="2"/>
        <charset val="204"/>
      </rPr>
      <t xml:space="preserve">, усилие привода </t>
    </r>
    <r>
      <rPr>
        <b/>
        <sz val="11"/>
        <color indexed="53"/>
        <rFont val="Arial"/>
        <family val="2"/>
        <charset val="204"/>
      </rPr>
      <t xml:space="preserve">9 Нм </t>
    </r>
    <r>
      <rPr>
        <b/>
        <sz val="11"/>
        <rFont val="Arial"/>
        <family val="2"/>
        <charset val="204"/>
      </rPr>
      <t>(новая модель, с ноября 2015)</t>
    </r>
  </si>
  <si>
    <r>
      <t xml:space="preserve">Серия </t>
    </r>
    <r>
      <rPr>
        <b/>
        <sz val="11"/>
        <color indexed="53"/>
        <rFont val="Arial"/>
        <family val="2"/>
        <charset val="204"/>
      </rPr>
      <t>BF…</t>
    </r>
    <r>
      <rPr>
        <b/>
        <sz val="11"/>
        <rFont val="Arial"/>
        <family val="2"/>
        <charset val="204"/>
      </rPr>
      <t xml:space="preserve">, усилие привода </t>
    </r>
    <r>
      <rPr>
        <b/>
        <sz val="11"/>
        <color indexed="53"/>
        <rFont val="Arial"/>
        <family val="2"/>
        <charset val="204"/>
      </rPr>
      <t>18 Нм</t>
    </r>
    <r>
      <rPr>
        <b/>
        <sz val="11"/>
        <rFont val="Arial"/>
        <family val="2"/>
        <charset val="204"/>
      </rPr>
      <t xml:space="preserve"> (старая модель, доступна для заказа)</t>
    </r>
  </si>
  <si>
    <t>Электроприводы огнезадерживающих клапанов и клапанов дымоудаления</t>
  </si>
  <si>
    <t>Полная обучающая техническая презентация Белимо</t>
  </si>
  <si>
    <t xml:space="preserve">http://belimo.com.ua/files/presentation2015.ppt </t>
  </si>
  <si>
    <t>Без пружины, питание 24 B AC/DC, управление 3-point:</t>
  </si>
  <si>
    <t>TR24</t>
  </si>
  <si>
    <t>2 Нм, без пружины, 24 B AC/DC, управление 3-point или откр.\закр., время поворота - 100 с</t>
  </si>
  <si>
    <t>5 Нм, без пружины, 24 B AC/DC, управление 3-point или откр.\закр., время поворота - 90 с, 1 группа дополнительных контактов сигнализации положения</t>
  </si>
  <si>
    <t>10 Нм, без пружины, 24 B AC/DC, управление 3-point или откр.\закр., время поворота - 90 с, 1 группа дополнительных контактов сигнализации положения</t>
  </si>
  <si>
    <t>20 Нм, без пружины, 24 B AC/DC, управление 3-point или откр.\закр., время поворота - 90 с, 1 группа дополнительных контактов сигнализации положения</t>
  </si>
  <si>
    <t>5.3. Другие типы приводов для регулирующих шаровых клапанов и аксессуары к ним</t>
  </si>
  <si>
    <t>Без пружины, питание 230 B AC, управление 3-point:</t>
  </si>
  <si>
    <t>http://belimo.com.ua/files/file00459.pdf</t>
  </si>
  <si>
    <t>5 Нм, без пружины, 230 B AC, управление 3-point или откр.\закр., время поворота - 90 с, 1 группа дополнительных контактов сигнализации положения</t>
  </si>
  <si>
    <t>10 Нм, без пружины, 230 B AC, управление 3-point или откр.\закр., время поворота - 90 с, 1 группа дополнительных контактов сигнализации положения</t>
  </si>
  <si>
    <t>20 Нм, без пружины, 230 B AC, управление 3-point или откр.\закр., время поворота - 90 с, 1 группа дополнительных контактов сигнализации положения</t>
  </si>
  <si>
    <t>С пружиной, питание 24 B AC/DC:</t>
  </si>
  <si>
    <t>2 Нм, с пружиной (NC), 24 B AC/DC, программируемый (0…10 В / 3-point, откр\закр),  двигатель - 75…300 с (программируется), пружина - &lt; 25 с</t>
  </si>
  <si>
    <t>2 Нм, с пружиной (NO), 24 B AC/DC, программируемый (0…10 В / 3-point, откр\закр),  двигатель - 75…300 с (программируется), пружина - &lt; 25 с</t>
  </si>
  <si>
    <t>10 Нм, с пружиной (NC), 24 B AC/DC, аналоговое управление 0…10 В,  двигатель - &lt; 90 с, пружина - &lt; 25 с, 2 группы дополнительных контактов</t>
  </si>
  <si>
    <t>10 Нм, с пружиной (NO), 24 B AC/DC, аналоговое управление 0…10 В,  двигатель - &lt; 90 с, пружина - &lt; 25 с, 2 группы дополнительных контактов</t>
  </si>
  <si>
    <t>20 Нм, с пружиной (NC), 24 B AC/DC, аналоговое управление 0…10 В,  двигатель - &lt; 90 с, пружина - &lt; 25 с, 2 группы дополнительных контактов</t>
  </si>
  <si>
    <t>20 Нм, с пружиной (NO), 24 B AC/DC, аналоговое управление 0…10 В,  двигатель - &lt; 90 с, пружина - &lt; 25 с, 2 группы дополнительных контактов</t>
  </si>
  <si>
    <t>Аксессуары:</t>
  </si>
  <si>
    <t>Дополнительный контакт, 1 группа (1 точка перекл.), перекидной, безпотенциальный, для серий LR..A, NR..A, SR..A.</t>
  </si>
  <si>
    <t>Дополнительный контакт, 2 группа (2 точки перекл.), перекидной, безпотенциальный, для серий LR..A, NR..A, SR..A.</t>
  </si>
  <si>
    <t>http://www.belimo.ch/pdf/z/ZR24-2_mounting_instructiong.pdf</t>
  </si>
  <si>
    <t>ZR24-2</t>
  </si>
  <si>
    <t>Подогреватель шейки шарового клапана, ДУ15-50, питание 24 В AC/DC, потребляемая мощность 20 Вт, до температуры -10 С.</t>
  </si>
  <si>
    <t>соответствия усилия привода располагаемому перепаду давления на клапане. Полная таблица для проверки приведена в каталоге 2015 года на стр. 55-57, где:</t>
  </si>
  <si>
    <t>ссылке (см. стр. 12):</t>
  </si>
  <si>
    <t>некоторых агрессивных сред – серия Robust Line (стр. 19 каталога 2015), а также серия NEMA4 (по запросу) - см. вкладку "14. IP66_67 Robust, Nema4"</t>
  </si>
  <si>
    <t>CQC230A</t>
  </si>
  <si>
    <t>CQD230A</t>
  </si>
  <si>
    <r>
      <t xml:space="preserve">9.1. </t>
    </r>
    <r>
      <rPr>
        <b/>
        <sz val="12"/>
        <color indexed="53"/>
        <rFont val="Arial Cyr"/>
        <charset val="204"/>
      </rPr>
      <t xml:space="preserve">Новые </t>
    </r>
    <r>
      <rPr>
        <b/>
        <sz val="12"/>
        <rFont val="Arial Cyr"/>
        <family val="2"/>
        <charset val="204"/>
      </rPr>
      <t xml:space="preserve">компактные комбинированные клапаны </t>
    </r>
    <r>
      <rPr>
        <b/>
        <u/>
        <sz val="12"/>
        <color indexed="53"/>
        <rFont val="Arial Cyr"/>
        <charset val="204"/>
      </rPr>
      <t>PIQCV</t>
    </r>
    <r>
      <rPr>
        <b/>
        <sz val="12"/>
        <rFont val="Arial Cyr"/>
        <family val="2"/>
        <charset val="204"/>
      </rPr>
      <t xml:space="preserve"> с электроприводами</t>
    </r>
  </si>
  <si>
    <t>CQ24A-MPL-T</t>
  </si>
  <si>
    <r>
      <t xml:space="preserve">10.1. Компактные зональные клапаны серии </t>
    </r>
    <r>
      <rPr>
        <b/>
        <u/>
        <sz val="12"/>
        <color indexed="53"/>
        <rFont val="Arial Cyr"/>
        <charset val="204"/>
      </rPr>
      <t>QCV</t>
    </r>
    <r>
      <rPr>
        <b/>
        <sz val="12"/>
        <rFont val="Arial Cyr"/>
        <family val="2"/>
        <charset val="204"/>
      </rPr>
      <t xml:space="preserve"> с электроприводами:</t>
    </r>
  </si>
  <si>
    <t>Основные преимущества новой серии QCV:</t>
  </si>
  <si>
    <r>
      <t xml:space="preserve">1. Полноценный компактный </t>
    </r>
    <r>
      <rPr>
        <b/>
        <u/>
        <sz val="10"/>
        <color indexed="53"/>
        <rFont val="Arial"/>
        <family val="2"/>
        <charset val="204"/>
      </rPr>
      <t>электро</t>
    </r>
    <r>
      <rPr>
        <sz val="10"/>
        <rFont val="Arial"/>
        <family val="2"/>
        <charset val="204"/>
      </rPr>
      <t>привод Белимо усилием 1 Нм (не термоэлектрический привод)!</t>
    </r>
  </si>
  <si>
    <t>2. Настраиваемый в широких пределах Kvs - универсальность!</t>
  </si>
  <si>
    <t>3. Различные варианты времени поворота - 75 с, 35 с, 15 с (значительно быстрее, чем термоэлектрические приводы).</t>
  </si>
  <si>
    <t>4. Ресурс работы 1 млн циклов - чрезвычайно высокая надежность!</t>
  </si>
  <si>
    <t>5. Малые габариты электропривода - удобный монтаж в условиях ограниченного пространства.</t>
  </si>
  <si>
    <t>6. Клапан абсолютно герметичен.</t>
  </si>
  <si>
    <t>7. Наличие всех основных типов приводов - с различным напр. питания, быстродействием, типом управления, с конденсаторным возвратом.</t>
  </si>
  <si>
    <t>C215Q-J</t>
  </si>
  <si>
    <t>C220Q-K</t>
  </si>
  <si>
    <t>kvs, м3/ч (настраивается)</t>
  </si>
  <si>
    <t xml:space="preserve">C315Q-H (переключающий) </t>
  </si>
  <si>
    <t>C320Q-J (переключающий)</t>
  </si>
  <si>
    <r>
      <t xml:space="preserve">Двухходовые зональные, внутренняя резьба,  </t>
    </r>
    <r>
      <rPr>
        <b/>
        <sz val="9"/>
        <rFont val="Arial"/>
        <family val="2"/>
        <charset val="204"/>
      </rPr>
      <t>среда регулирования: вода, этиленгликоль(50%)</t>
    </r>
  </si>
  <si>
    <r>
      <t xml:space="preserve">Трехходовые зональные </t>
    </r>
    <r>
      <rPr>
        <b/>
        <u/>
        <sz val="9"/>
        <color indexed="53"/>
        <rFont val="Arial"/>
        <family val="2"/>
        <charset val="204"/>
      </rPr>
      <t>переключающие</t>
    </r>
    <r>
      <rPr>
        <b/>
        <sz val="9"/>
        <rFont val="Arial"/>
        <family val="2"/>
        <charset val="204"/>
      </rPr>
      <t>, внутренняя резьба,  среда регулирования: вода, этиленгликоль(50%)</t>
    </r>
  </si>
  <si>
    <r>
      <t xml:space="preserve">10.2. Зональные клапаны серии </t>
    </r>
    <r>
      <rPr>
        <b/>
        <u/>
        <sz val="12"/>
        <color indexed="53"/>
        <rFont val="Arial Cyr"/>
        <charset val="204"/>
      </rPr>
      <t>SW</t>
    </r>
    <r>
      <rPr>
        <b/>
        <sz val="12"/>
        <rFont val="Arial Cyr"/>
        <family val="2"/>
        <charset val="204"/>
      </rPr>
      <t xml:space="preserve"> с электроприводами:</t>
    </r>
  </si>
  <si>
    <t>Характеристики серии SW:</t>
  </si>
  <si>
    <t>1. Trade product (сделано для Белимо), ресурс работы электропривода - 60 000 циклов.</t>
  </si>
  <si>
    <t>2. Габариты больше, чем у серии QCV…</t>
  </si>
  <si>
    <t>3. Возвратная пружина.</t>
  </si>
  <si>
    <t>4. Доступные диаметры - ДУ 15-25.</t>
  </si>
  <si>
    <t>Двухходовые:</t>
  </si>
  <si>
    <t>Трехходовые:</t>
  </si>
  <si>
    <t>Продукция сертифицирована в Украине.</t>
  </si>
  <si>
    <t>Онлайн-подбор оборудования Белимо со встроенными протоколами (англ.)</t>
  </si>
  <si>
    <t>LR24A-KNX</t>
  </si>
  <si>
    <r>
      <t xml:space="preserve">MP-Bus, ModBus, LON, EIB, BACNet, KNX </t>
    </r>
    <r>
      <rPr>
        <b/>
        <sz val="12"/>
        <rFont val="Arial"/>
        <family val="2"/>
        <charset val="204"/>
      </rPr>
      <t>на аксессуары и программаторы к ним</t>
    </r>
  </si>
  <si>
    <t>5 Нм, 24 В AC/DC, интерфейс KNX, для шаровых клапанов Белимо ДУ15-32</t>
  </si>
  <si>
    <t>http://www.belimo.ch/pdf/e/LR24A-KNX_datasheet_en-gb.pdf</t>
  </si>
  <si>
    <t>LMV-D3-KNX</t>
  </si>
  <si>
    <t>5 Нм, 24 В AC/DC,   интерфейс KNX</t>
  </si>
  <si>
    <t>http://www.belimo.ch/pdf/e/VAV-CompactKNX_en-gb_datasheet.pdf</t>
  </si>
  <si>
    <t>NMV-D3-KNX</t>
  </si>
  <si>
    <t>10 Нм, 24 В AC/DC,   интерфейс KNX</t>
  </si>
  <si>
    <t>LRF24-MP</t>
  </si>
  <si>
    <t>4 Нм, 24 В AC/DC, интерфейс MP-Bus, для шаровых клапанов Белимо ДУ15-32</t>
  </si>
  <si>
    <t>http://www.belimo.ch/pdf/e/LRF24-MP_datasheet_en-gb.pdf</t>
  </si>
  <si>
    <t>NRF24A-MP</t>
  </si>
  <si>
    <t>http://www.belimo.ch/pdf/e/NRF24A-MP_datasheet_en-gb.pdf</t>
  </si>
  <si>
    <t xml:space="preserve">GM24A-MOD </t>
  </si>
  <si>
    <t>40 Нм, 24 В AC/DC,    интерфейс MOD-Bus</t>
  </si>
  <si>
    <t>http://www.belimo.ch/pdf/e/GM24A-MOD_datasheet_en-gb.pdf</t>
  </si>
  <si>
    <r>
      <t xml:space="preserve">     сред – серия </t>
    </r>
    <r>
      <rPr>
        <b/>
        <sz val="10"/>
        <color indexed="60"/>
        <rFont val="Arial"/>
        <family val="2"/>
        <charset val="204"/>
      </rPr>
      <t>Robust Line</t>
    </r>
    <r>
      <rPr>
        <sz val="10"/>
        <rFont val="Arial"/>
        <family val="2"/>
        <charset val="204"/>
      </rPr>
      <t xml:space="preserve"> (стр. 19 каталога 2015), а также серия </t>
    </r>
    <r>
      <rPr>
        <b/>
        <sz val="10"/>
        <color indexed="60"/>
        <rFont val="Arial"/>
        <family val="2"/>
        <charset val="204"/>
      </rPr>
      <t>NEMA4</t>
    </r>
    <r>
      <rPr>
        <sz val="10"/>
        <rFont val="Arial"/>
        <family val="2"/>
        <charset val="204"/>
      </rPr>
      <t xml:space="preserve"> (по запросу) - см. вкладку </t>
    </r>
  </si>
  <si>
    <t>GR24A-MOD-5</t>
  </si>
  <si>
    <t>40 Нм, 24 В AC/DC, интерфейс MOD-Bus, крепление под фланец баттерфляя F05</t>
  </si>
  <si>
    <t>http://www.belimo.ch/pdf/e/GR24A-MOD-5_datasheet_en-gb.pdf</t>
  </si>
  <si>
    <t>BFL24-ST</t>
  </si>
  <si>
    <t>BFL24-T-ST</t>
  </si>
  <si>
    <t>BFN24-ST</t>
  </si>
  <si>
    <t>BFN24-T-ST</t>
  </si>
  <si>
    <t>Доукомплектация привода защитным корпусом по месту не допускается.</t>
  </si>
  <si>
    <t>работы (см. ниже) либо с автоматикой других</t>
  </si>
  <si>
    <t>производителей</t>
  </si>
  <si>
    <t>R3020-2P5-4-B2</t>
  </si>
  <si>
    <t>R3020-4-2P5-B2</t>
  </si>
  <si>
    <t>R3020-4-4-B2</t>
  </si>
  <si>
    <t>EXBE0A0022L000</t>
  </si>
  <si>
    <t>EXBE0B0022L000</t>
  </si>
  <si>
    <t>EXNMRG1230S000</t>
  </si>
  <si>
    <r>
      <t xml:space="preserve"> - температура среды - +6…+80 </t>
    </r>
    <r>
      <rPr>
        <sz val="9"/>
        <color indexed="8"/>
        <rFont val="Calibri"/>
        <family val="2"/>
        <charset val="204"/>
      </rPr>
      <t>°</t>
    </r>
    <r>
      <rPr>
        <sz val="9"/>
        <color indexed="8"/>
        <rFont val="Arial"/>
        <family val="2"/>
        <charset val="204"/>
      </rPr>
      <t>С;</t>
    </r>
  </si>
  <si>
    <t>EXNMRG1231S000</t>
  </si>
  <si>
    <t>EXNMRB1230S000</t>
  </si>
  <si>
    <t>EXNMRB1231S000</t>
  </si>
  <si>
    <t>EXNMRBSR20S000</t>
  </si>
  <si>
    <t>Зональные клапаны, клапаны для фанкойлов серий QCV и SW</t>
  </si>
  <si>
    <t>Приводы с протоколами MFT, MODBus, LON, MP-Bus, BACNet, EIB, KNX</t>
  </si>
  <si>
    <t xml:space="preserve">DR230A-7 (только однопров.!) </t>
  </si>
  <si>
    <t>http://www.belimo.ch/pdf/e/DR230A-7_datasheet_en-gb.pdf</t>
  </si>
  <si>
    <t xml:space="preserve">DR24A-7 (только однопров.!) </t>
  </si>
  <si>
    <t>http://www.belimo.ch/pdf/e/DR24A-7_datasheet_en-gb.pdf</t>
  </si>
  <si>
    <t>DRC24A-7 (только однопров.!)</t>
  </si>
  <si>
    <t>http://www.belimo.ch/pdf/e/DRC24A-7_datasheet_en-gb.pdf</t>
  </si>
  <si>
    <t>http:/</t>
  </si>
  <si>
    <t>http://www.belimo.ch/pdf/e/DRK24A-5_datasheet_en-gb.pdf</t>
  </si>
  <si>
    <t>SR24A-5</t>
  </si>
  <si>
    <t>http://www.belimo.ch/pdf/e/SR24A-5_datasheet_en-gb.pdf</t>
  </si>
  <si>
    <t>20 Нм, питание - 24 В AC/DC, упр. - откр/закр или 3-point, без пружины, без доп. конт., 90 с, F05</t>
  </si>
  <si>
    <t>SR230A-5</t>
  </si>
  <si>
    <t>http://www.belimo.ch/pdf/e/SR230A-5_datasheet_en-gb.pdf</t>
  </si>
  <si>
    <t>20 Нм, питание - 230 В AC, упр. - откр/закр или 3-point, без пружины, без доп. конт., 90 с, F05</t>
  </si>
  <si>
    <t>SR24A-SR-5</t>
  </si>
  <si>
    <t>http://www.belimo.ch/pdf/e/SR24A-SR-5_datasheet_en-gb.pdf</t>
  </si>
  <si>
    <t>20 Нм, питание - 24 В AC/DC, упр. - 0…10 В, без пружины, без доп. конт., 90 с, F05</t>
  </si>
  <si>
    <t>SRC24A-SR-5</t>
  </si>
  <si>
    <t>http://www.belimo.ch/pdf/e/SRC24A-SR-5_datasheet_en-gb.pdf</t>
  </si>
  <si>
    <t>20 Нм, питание - 24 В AC/DC, упр. - 0…10 В, без пружины, без доп. конт., 35 с, F05</t>
  </si>
  <si>
    <t>SR230A-SR-5</t>
  </si>
  <si>
    <t>http://www.belimo.ch/pdf/e/SR230A-SR-5_datasheet_en-gb.pdf</t>
  </si>
  <si>
    <t>20 Нм, питание - 230 В AC, упр. - 0…10 В, без пружины, без доп. конт., 90 с, F05</t>
  </si>
  <si>
    <t>SRFA-5</t>
  </si>
  <si>
    <t>http://www.belimo.ch/pdf/e/SRFA-5_datasheet_en-gb.pdf</t>
  </si>
  <si>
    <t>20 Нм, питание - 24...230 В, упр. - откр/закр, без доп. конт., двигатель до 75 с, пружина до 20 с, F05, NC</t>
  </si>
  <si>
    <t>SRFA-S2-5</t>
  </si>
  <si>
    <t>http://www.belimo.ch/pdf/e/SRFA-S2-5_datasheet_en-gb.pdf</t>
  </si>
  <si>
    <t>20 Нм, питание - 24...230 В, упр. - откр/закр, два доп. конт., двигатель до 75 с, пружина до 20 с, F05, NC</t>
  </si>
  <si>
    <t>SRFA-5-O</t>
  </si>
  <si>
    <t>http://www.belimo.ch/pdf/e/SRFA-5-O_datasheet_en-gb.pdf</t>
  </si>
  <si>
    <t>20 Нм, питание - 24...230 В, упр. - откр/закр, без доп. конт., двигатель до 75 с, пружина до 20 с, F05, NO</t>
  </si>
  <si>
    <t>SRFA-S2-5-O</t>
  </si>
  <si>
    <t>http://www.belimo.ch/pdf/e/SRFA-S2-5-O_datasheet_en-gb.pdf</t>
  </si>
  <si>
    <t>20 Нм, питание - 24...230 В, упр. - откр/закр, два доп. конт., двигатель до 75 с, пружина до 20 с, F05, NO</t>
  </si>
  <si>
    <t>GR24A-5</t>
  </si>
  <si>
    <t>http://www.belimo.ch/pdf/e/GR24A-5_datasheet_en-gb.pdf</t>
  </si>
  <si>
    <t>40 Нм, питание - 24 В AC/DC, упр. - откр/закр или 3-point, без пружины, без доп. конт., 150 с, F05</t>
  </si>
  <si>
    <t>GRC24A-5</t>
  </si>
  <si>
    <t>http://www.belimo.ch/pdf/e/GRC24A-5_datasheet_en-gb.pdf</t>
  </si>
  <si>
    <t>40 Нм, питание - 24 В AC/DC, упр. - откр/закр или 3-point, без пружины, без доп. конт., 35 с, F05</t>
  </si>
  <si>
    <t>GR24A-7</t>
  </si>
  <si>
    <t>http://www.belimo.ch/pdf/e/GR24A-7_datasheet_en-gb.pdf</t>
  </si>
  <si>
    <t>40 Нм, питание - 24 В AC/DC, упр. - откр/закр или 3-point, без пружины, без доп. конт., 150 с, F07</t>
  </si>
  <si>
    <t>GR230A-5</t>
  </si>
  <si>
    <t>http://www.belimo.ch/pdf/e/GR230A-5_datasheet_en-gb.pdf</t>
  </si>
  <si>
    <t>40 Нм, питание - 230 В AC, упр. - откр/закр или 3-point, без пружины, без доп. конт., 150 с, F05</t>
  </si>
  <si>
    <t>GR230A-7</t>
  </si>
  <si>
    <t>http://www.belimo.ch/pdf/e/GR230A-7_datasheet_en-gb.pdf</t>
  </si>
  <si>
    <t>40 Нм, питание - 230 В AC, упр. - откр/закр или 3-point, без пружины, без доп. конт., 150 с, F07</t>
  </si>
  <si>
    <t>GR24A-SR-5</t>
  </si>
  <si>
    <t>http://www.belimo.ch/pdf/e/GR24A-SR-5_datasheet_en-gb.pdf</t>
  </si>
  <si>
    <t>40 Нм, питание - 24 В AC/DC, упр. - 0…10 В, без пружины, без доп. конт., 150 с, F05</t>
  </si>
  <si>
    <t>GR24A-SR-7</t>
  </si>
  <si>
    <t>http://www.belimo.ch/pdf/e/GR24A-SR-7_datasheet_en-gb.pdf</t>
  </si>
  <si>
    <t>40 Нм, питание - 24 В AC/DC, упр. - 0…10 В, без пружины, без доп. конт., 150 с, F07</t>
  </si>
  <si>
    <t>GRK24A-5</t>
  </si>
  <si>
    <t>http://www.belimo.ch/CH/EN/Product/Water/ProductDetail.cfm?MatNr=GRK24A-5&amp;CatNr=11060112&amp;VCat=W2</t>
  </si>
  <si>
    <t>40 Нм, питание - 24 В AC/DC, упр. - откр/закр, без доп. конт., двигатель - 150 с, конденсатор - 35 с, F05</t>
  </si>
  <si>
    <t>GRK24A-SR-5</t>
  </si>
  <si>
    <t>http://www.belimo.ch/pdf/e/GRK24A-SR-5_datasheet_en-gb.pdf</t>
  </si>
  <si>
    <t>40 Нм, питание - 24 В AC/DC, упр. - 0…10 В, без доп. конт., двигатель - 150 с, конденсатор - 35 с, F05</t>
  </si>
  <si>
    <t>DR24A-5</t>
  </si>
  <si>
    <t>90* Нм, питание - 24 В AC/DC, упр. - откр/закр, без пружины, без доп. конт., 150 с, F05</t>
  </si>
  <si>
    <t>DRC24A-5</t>
  </si>
  <si>
    <t>http://www.belimo.ch/pdf/e/DRC24A-5_datasheet_en-gb.pdf</t>
  </si>
  <si>
    <t>90* Нм, питание - 24 В AC/DC, упр. - откр/закр, без пружины, без доп. конт., 35 с, F05</t>
  </si>
  <si>
    <t>DR24A-7</t>
  </si>
  <si>
    <t>90* Нм, питание - 24 В AC/DC, упр. - откр/закр, без пружины, без доп. конт., 150 с, F07</t>
  </si>
  <si>
    <t>DRC24A-7</t>
  </si>
  <si>
    <t>90* Нм, питание - 24 В AC/DC, упр. - откр/закр, без пружины, без доп. конт., 35 с, F07</t>
  </si>
  <si>
    <t>DR230A-5</t>
  </si>
  <si>
    <t>90* Нм, питание - 230 В AC, упр. - откр/закр, без пружины, без доп. конт., 150 с, F05</t>
  </si>
  <si>
    <t>DR230A-7</t>
  </si>
  <si>
    <t>90* Нм, питание - 230 В AC, упр. - откр/закр, без пружины, без доп. конт., 150 с, F07</t>
  </si>
  <si>
    <t>90* Нм, питание - 24 В AC/DC, упр. - 0…10 В, без пружины, без доп. конт., 150 с, F05</t>
  </si>
  <si>
    <t>DR24A-SR-7</t>
  </si>
  <si>
    <t>http://www.belimo.ch/pdf/e/DR24A-SR-7_datasheet_en-gb.pdf</t>
  </si>
  <si>
    <t>90* Нм, питание - 24 В AC/DC, упр. - 0…10 В, без пружины, без доп. конт., 150 с, F07</t>
  </si>
  <si>
    <t>IP66, 90* Нм, питание - 24 В AC/DC, упр. - откр/закр, без пружины, без доп. конт., 35 с, F05</t>
  </si>
  <si>
    <t>DRC24G-7</t>
  </si>
  <si>
    <t>http://www.belimo.ch/pdf/e/DRC24G-7_datasheet_en-gb.pdf</t>
  </si>
  <si>
    <t>IP66, 90* Нм, питание - 24 В AC/DC, упр. - откр/закр, без пружины, без доп. конт., 35 с, F07</t>
  </si>
  <si>
    <t>Другие типы электроприводов:</t>
  </si>
  <si>
    <r>
      <t xml:space="preserve">17. Прайс на </t>
    </r>
    <r>
      <rPr>
        <b/>
        <u/>
        <sz val="12"/>
        <color indexed="53"/>
        <rFont val="Arial"/>
        <family val="2"/>
        <charset val="204"/>
      </rPr>
      <t>ультразвуковые датчики расхода</t>
    </r>
  </si>
  <si>
    <t>Действителен с 01.01.2017</t>
  </si>
  <si>
    <t>17.1. Ультразвуковые датчики расхода</t>
  </si>
  <si>
    <r>
      <t xml:space="preserve">Серия </t>
    </r>
    <r>
      <rPr>
        <b/>
        <sz val="11"/>
        <color indexed="53"/>
        <rFont val="Arial"/>
        <family val="2"/>
        <charset val="204"/>
      </rPr>
      <t>FM…</t>
    </r>
  </si>
  <si>
    <t>FM015R-SZ</t>
  </si>
  <si>
    <t>24 В AC/DC,  выход 0,5…10 В, DN15, Vmax = 0,42 л/c</t>
  </si>
  <si>
    <t>FM020R-SZ</t>
  </si>
  <si>
    <t>24 В AC/DC,  выход 0,5…10 В, DN20, Vmax = 0,78 л/c</t>
  </si>
  <si>
    <t>FM025R-SZ</t>
  </si>
  <si>
    <t>24 В AC/DC,  выход 0,5…10 В, DN25, Vmax = 1,38 л/c</t>
  </si>
  <si>
    <t>FM032R-SZ</t>
  </si>
  <si>
    <t>24 В AC/DC,  выход 0,5…10 В, DN32, Vmax = 2,16 л/c</t>
  </si>
  <si>
    <t>FM040R-SZ</t>
  </si>
  <si>
    <t>24 В AC/DC,  выход 0,5…10 В, DN40, Vmax = 3,00 л/c</t>
  </si>
  <si>
    <t>FM050R-SZ</t>
  </si>
  <si>
    <t>24 В AC/DC,  выход 0,5…10 В, DN50, Vmax = 5,76 л/c</t>
  </si>
  <si>
    <t>Ультразуковые датчики применяются в системах HVAC для изменения расхода воды либо воды с содержанием гликоля.</t>
  </si>
  <si>
    <t>17. Датчики Белимо</t>
  </si>
  <si>
    <r>
      <t>Датчики расхода тепло-/холодоносителя</t>
    </r>
    <r>
      <rPr>
        <sz val="10"/>
        <color indexed="10"/>
        <rFont val="Arial"/>
        <family val="2"/>
        <charset val="204"/>
      </rPr>
      <t xml:space="preserve"> (new 2017)</t>
    </r>
  </si>
  <si>
    <r>
      <t xml:space="preserve">Версия </t>
    </r>
    <r>
      <rPr>
        <b/>
        <sz val="10"/>
        <color indexed="53"/>
        <rFont val="Arial"/>
        <family val="2"/>
        <charset val="204"/>
      </rPr>
      <t>01/2017</t>
    </r>
    <r>
      <rPr>
        <b/>
        <sz val="10"/>
        <color indexed="60"/>
        <rFont val="Arial"/>
        <family val="2"/>
        <charset val="204"/>
      </rPr>
      <t xml:space="preserve"> </t>
    </r>
    <r>
      <rPr>
        <b/>
        <sz val="10"/>
        <rFont val="Arial"/>
        <family val="2"/>
        <charset val="204"/>
      </rPr>
      <t>от</t>
    </r>
    <r>
      <rPr>
        <b/>
        <sz val="10"/>
        <color indexed="53"/>
        <rFont val="Arial"/>
        <family val="2"/>
        <charset val="204"/>
      </rPr>
      <t xml:space="preserve"> 01.01.2017</t>
    </r>
  </si>
  <si>
    <t>Новинки прайс-листа 2017, пояснения, полезная информация, ссылки, сертификаты</t>
  </si>
  <si>
    <t>0,4…4,8</t>
  </si>
  <si>
    <t>C215Q-F</t>
  </si>
  <si>
    <t>0,1…1,0</t>
  </si>
  <si>
    <t>С конденсаторным возвратом</t>
  </si>
  <si>
    <t xml:space="preserve">Откр./закр. </t>
  </si>
  <si>
    <t>CQK24A</t>
  </si>
  <si>
    <t>CQK230A</t>
  </si>
  <si>
    <t>C225QPT-G</t>
  </si>
  <si>
    <t>* см. версию с ниппелями</t>
  </si>
  <si>
    <t>R3015-P25-1P8-B2</t>
  </si>
  <si>
    <t>R3015-P4-1P8-B2</t>
  </si>
  <si>
    <t>R3015-P63-1P8-B2</t>
  </si>
  <si>
    <t>R3015-1-1P8-B2</t>
  </si>
  <si>
    <t>R3015-1P3-1P8-B2</t>
  </si>
  <si>
    <t>R3015-1P8-P25-B2</t>
  </si>
  <si>
    <t>R3015-1P8-P4-B2</t>
  </si>
  <si>
    <t>R3015-1P8-P63-B2</t>
  </si>
  <si>
    <t>R3015-1P8-1-B2</t>
  </si>
  <si>
    <t>R3015-1P8-1P3-B2</t>
  </si>
  <si>
    <t>R3015-1P8-1P8-B2</t>
  </si>
  <si>
    <t>Электропривод</t>
  </si>
  <si>
    <t>Описание новой серии:</t>
  </si>
  <si>
    <t>Без пружины</t>
  </si>
  <si>
    <t>Специально разработанная конструкция и уплотнения нового</t>
  </si>
  <si>
    <t xml:space="preserve">поколения заслонок баттерфляй D6…W (DN 200…300) позволяют </t>
  </si>
  <si>
    <t>Питание 24…230 В</t>
  </si>
  <si>
    <t>использовать электропривод c усилием всего 160 Нм.</t>
  </si>
  <si>
    <t>PRCA-S2-T</t>
  </si>
  <si>
    <t>Для этой цели используется новый электропривод PR…</t>
  </si>
  <si>
    <t>Крепежный фланец привода PR... - F07.</t>
  </si>
  <si>
    <r>
      <rPr>
        <b/>
        <sz val="10"/>
        <rFont val="Arial"/>
        <family val="2"/>
        <charset val="204"/>
      </rPr>
      <t>Примечания:</t>
    </r>
    <r>
      <rPr>
        <sz val="10"/>
        <rFont val="Arial"/>
        <family val="2"/>
        <charset val="204"/>
      </rPr>
      <t xml:space="preserve"> при подборе привода PR… для заслонок</t>
    </r>
  </si>
  <si>
    <t xml:space="preserve">баттерфляй других производителей, следует проверять, </t>
  </si>
  <si>
    <t xml:space="preserve">соответствует ли усилие привода необходимому усилию для </t>
  </si>
  <si>
    <t>поворота заслонки.</t>
  </si>
  <si>
    <r>
      <rPr>
        <b/>
        <sz val="10"/>
        <color indexed="53"/>
        <rFont val="Arial"/>
        <family val="2"/>
        <charset val="204"/>
      </rPr>
      <t>D6…W</t>
    </r>
    <r>
      <rPr>
        <b/>
        <sz val="10"/>
        <rFont val="Arial"/>
        <family val="2"/>
        <charset val="204"/>
      </rPr>
      <t xml:space="preserve"> - фланец PN6/PN10/PN16, чугун GGG40 с эпоксидным покрытием, диск - нержавеющая сталь,</t>
    </r>
  </si>
  <si>
    <t>среда регулирования - вода, гликоль (до 50%), Т = -20...+120 С, герметичны</t>
  </si>
  <si>
    <t>D6200W</t>
  </si>
  <si>
    <t>http://www.belimo.ch/CH/EN/Product/Water/ValveDetail.cfm?MatNr=D6200W&amp;CatNr=11070101&amp;VCat=W2</t>
  </si>
  <si>
    <t>D6250W</t>
  </si>
  <si>
    <t>http://www.belimo.ch/CH/EN/Product/Water/ValveDetail.cfm?MatNr=D6250W&amp;CatNr=11070101&amp;VCat=W2</t>
  </si>
  <si>
    <t>D6300W</t>
  </si>
  <si>
    <t>http://www.belimo.ch/CH/EN/Product/Water/ValveDetail.cfm?MatNr=D6300W&amp;CatNr=11070101&amp;VCat=W2</t>
  </si>
  <si>
    <t>8.1. Новинка 2017. Новая серия заслонок D6…W (DN 200…300) и новый привод PR... ( 160 Нм)</t>
  </si>
  <si>
    <r>
      <t xml:space="preserve">8.2. Заслонки с приводами </t>
    </r>
    <r>
      <rPr>
        <b/>
        <u/>
        <sz val="12"/>
        <color indexed="53"/>
        <rFont val="Arial"/>
        <family val="2"/>
        <charset val="204"/>
      </rPr>
      <t>без возвратной пружины</t>
    </r>
    <r>
      <rPr>
        <b/>
        <sz val="12"/>
        <color indexed="53"/>
        <rFont val="Arial"/>
        <family val="2"/>
        <charset val="204"/>
      </rPr>
      <t xml:space="preserve">, </t>
    </r>
    <r>
      <rPr>
        <b/>
        <u/>
        <sz val="12"/>
        <color indexed="53"/>
        <rFont val="Arial"/>
        <family val="2"/>
        <charset val="204"/>
      </rPr>
      <t>со стандартным быстродействием</t>
    </r>
    <r>
      <rPr>
        <b/>
        <sz val="12"/>
        <color indexed="53"/>
        <rFont val="Arial"/>
        <family val="2"/>
        <charset val="204"/>
      </rPr>
      <t xml:space="preserve">, </t>
    </r>
    <r>
      <rPr>
        <b/>
        <u/>
        <sz val="12"/>
        <color indexed="53"/>
        <rFont val="Arial"/>
        <family val="2"/>
        <charset val="204"/>
      </rPr>
      <t>IP54</t>
    </r>
  </si>
  <si>
    <r>
      <t>8.3. Заслонки с приводами с</t>
    </r>
    <r>
      <rPr>
        <b/>
        <u/>
        <sz val="12"/>
        <color indexed="53"/>
        <rFont val="Arial"/>
        <family val="2"/>
        <charset val="204"/>
      </rPr>
      <t xml:space="preserve"> возвратной пружиной</t>
    </r>
    <r>
      <rPr>
        <b/>
        <sz val="12"/>
        <color indexed="53"/>
        <rFont val="Arial"/>
        <family val="2"/>
        <charset val="204"/>
      </rPr>
      <t xml:space="preserve">, </t>
    </r>
    <r>
      <rPr>
        <b/>
        <u/>
        <sz val="12"/>
        <color indexed="53"/>
        <rFont val="Arial"/>
        <family val="2"/>
        <charset val="204"/>
      </rPr>
      <t>со стандартным быстродействием</t>
    </r>
    <r>
      <rPr>
        <b/>
        <sz val="12"/>
        <color indexed="53"/>
        <rFont val="Arial"/>
        <family val="2"/>
        <charset val="204"/>
      </rPr>
      <t xml:space="preserve">, </t>
    </r>
    <r>
      <rPr>
        <b/>
        <u/>
        <sz val="12"/>
        <color indexed="53"/>
        <rFont val="Arial"/>
        <family val="2"/>
        <charset val="204"/>
      </rPr>
      <t>IP54</t>
    </r>
  </si>
  <si>
    <r>
      <t xml:space="preserve">8.4. Заслонки с </t>
    </r>
    <r>
      <rPr>
        <b/>
        <u/>
        <sz val="12"/>
        <color indexed="53"/>
        <rFont val="Arial"/>
        <family val="2"/>
        <charset val="204"/>
      </rPr>
      <t>ускоренными</t>
    </r>
    <r>
      <rPr>
        <b/>
        <sz val="12"/>
        <color indexed="53"/>
        <rFont val="Arial"/>
        <family val="2"/>
        <charset val="204"/>
      </rPr>
      <t xml:space="preserve"> электроприводами серии SY…, </t>
    </r>
    <r>
      <rPr>
        <b/>
        <u/>
        <sz val="12"/>
        <color indexed="53"/>
        <rFont val="Arial"/>
        <family val="2"/>
        <charset val="204"/>
      </rPr>
      <t>IP67</t>
    </r>
  </si>
  <si>
    <t>8.5. Поворотные ручки и редукторы для ручного управления заслонками "баттерфляй":</t>
  </si>
  <si>
    <r>
      <rPr>
        <b/>
        <sz val="8"/>
        <rFont val="Arial"/>
        <family val="2"/>
        <charset val="204"/>
      </rPr>
      <t>Примечание:</t>
    </r>
    <r>
      <rPr>
        <sz val="8"/>
        <rFont val="Arial"/>
        <family val="2"/>
        <charset val="204"/>
      </rPr>
      <t xml:space="preserve">  в столбцах слева указана стоимость </t>
    </r>
    <r>
      <rPr>
        <b/>
        <sz val="8"/>
        <rFont val="Arial"/>
        <family val="2"/>
        <charset val="204"/>
      </rPr>
      <t>комплекта клапана</t>
    </r>
    <r>
      <rPr>
        <sz val="8"/>
        <rFont val="Arial"/>
        <family val="2"/>
        <charset val="204"/>
      </rPr>
      <t xml:space="preserve"> EPIV </t>
    </r>
    <r>
      <rPr>
        <b/>
        <sz val="8"/>
        <rFont val="Arial"/>
        <family val="2"/>
        <charset val="204"/>
      </rPr>
      <t>с электроприводом</t>
    </r>
    <r>
      <rPr>
        <sz val="8"/>
        <rFont val="Arial"/>
        <family val="2"/>
        <charset val="204"/>
      </rPr>
      <t xml:space="preserve"> (напряжение питания 24 В AC/DC, управляющий сигнал 0…10 В, со встроенным протоколом MP-Bus). По запросу доступны клапаны EPIV с протоколом ModBus.</t>
    </r>
  </si>
  <si>
    <r>
      <rPr>
        <b/>
        <sz val="8"/>
        <rFont val="Arial"/>
        <family val="2"/>
        <charset val="204"/>
      </rPr>
      <t>Примечание</t>
    </r>
    <r>
      <rPr>
        <sz val="8"/>
        <rFont val="Arial"/>
        <family val="2"/>
        <charset val="204"/>
      </rPr>
      <t xml:space="preserve">:  в столбцах слева указана стоимость </t>
    </r>
    <r>
      <rPr>
        <b/>
        <sz val="8"/>
        <rFont val="Arial"/>
        <family val="2"/>
        <charset val="204"/>
      </rPr>
      <t xml:space="preserve">комплекта клапана </t>
    </r>
    <r>
      <rPr>
        <sz val="8"/>
        <rFont val="Arial"/>
        <family val="2"/>
        <charset val="204"/>
      </rPr>
      <t>Energy Valve</t>
    </r>
    <r>
      <rPr>
        <b/>
        <sz val="8"/>
        <rFont val="Arial"/>
        <family val="2"/>
        <charset val="204"/>
      </rPr>
      <t xml:space="preserve"> с электроприводом</t>
    </r>
    <r>
      <rPr>
        <sz val="8"/>
        <rFont val="Arial"/>
        <family val="2"/>
        <charset val="204"/>
      </rPr>
      <t xml:space="preserve"> и </t>
    </r>
    <r>
      <rPr>
        <b/>
        <sz val="8"/>
        <rFont val="Arial"/>
        <family val="2"/>
        <charset val="204"/>
      </rPr>
      <t xml:space="preserve">двумя датчиками температуры </t>
    </r>
    <r>
      <rPr>
        <sz val="8"/>
        <rFont val="Arial"/>
        <family val="2"/>
        <charset val="204"/>
      </rPr>
      <t>(напр. питания 24 В AC/DC, управляющий сигнал 0…10 В, со встроенным протоколом BAC Net). По запросу доступны Energy Valve с протоколом ModBus.</t>
    </r>
  </si>
  <si>
    <t>LM24A-KNX</t>
  </si>
  <si>
    <t>5 Нм, 24 В AC/DC,      интерфейс KNX</t>
  </si>
  <si>
    <t>http://www.belimo.ch/CH/EN/Product/Actuators/ProductDetail.cfm?MatNr=LM24A-KNX&amp;CatNr=0201010101&amp;</t>
  </si>
  <si>
    <r>
      <t xml:space="preserve">Серия </t>
    </r>
    <r>
      <rPr>
        <b/>
        <sz val="11"/>
        <color indexed="53"/>
        <rFont val="Arial"/>
        <family val="2"/>
        <charset val="204"/>
      </rPr>
      <t>BLF…-T</t>
    </r>
    <r>
      <rPr>
        <b/>
        <sz val="11"/>
        <rFont val="Arial"/>
        <family val="2"/>
        <charset val="204"/>
      </rPr>
      <t xml:space="preserve">, усилие привода </t>
    </r>
    <r>
      <rPr>
        <b/>
        <sz val="11"/>
        <color indexed="53"/>
        <rFont val="Arial"/>
        <family val="2"/>
        <charset val="204"/>
      </rPr>
      <t>6 Нм</t>
    </r>
    <r>
      <rPr>
        <b/>
        <sz val="11"/>
        <rFont val="Arial"/>
        <family val="2"/>
        <charset val="204"/>
      </rPr>
      <t xml:space="preserve"> (</t>
    </r>
    <r>
      <rPr>
        <b/>
        <sz val="11"/>
        <color indexed="10"/>
        <rFont val="Arial"/>
        <family val="2"/>
        <charset val="204"/>
      </rPr>
      <t>старая модель</t>
    </r>
    <r>
      <rPr>
        <b/>
        <sz val="11"/>
        <rFont val="Arial"/>
        <family val="2"/>
        <charset val="204"/>
      </rPr>
      <t>)</t>
    </r>
  </si>
  <si>
    <r>
      <t xml:space="preserve">Серия </t>
    </r>
    <r>
      <rPr>
        <b/>
        <sz val="11"/>
        <color indexed="53"/>
        <rFont val="Arial"/>
        <family val="2"/>
        <charset val="204"/>
      </rPr>
      <t>BLF…</t>
    </r>
    <r>
      <rPr>
        <b/>
        <sz val="11"/>
        <rFont val="Arial"/>
        <family val="2"/>
        <charset val="204"/>
      </rPr>
      <t xml:space="preserve">, усилие привода </t>
    </r>
    <r>
      <rPr>
        <b/>
        <sz val="11"/>
        <color indexed="53"/>
        <rFont val="Arial"/>
        <family val="2"/>
        <charset val="204"/>
      </rPr>
      <t xml:space="preserve">6 Нм </t>
    </r>
    <r>
      <rPr>
        <b/>
        <sz val="11"/>
        <rFont val="Arial"/>
        <family val="2"/>
        <charset val="204"/>
      </rPr>
      <t>(</t>
    </r>
    <r>
      <rPr>
        <b/>
        <sz val="11"/>
        <color indexed="10"/>
        <rFont val="Arial"/>
        <family val="2"/>
        <charset val="204"/>
      </rPr>
      <t>старая модель</t>
    </r>
    <r>
      <rPr>
        <b/>
        <sz val="11"/>
        <rFont val="Arial"/>
        <family val="2"/>
        <charset val="204"/>
      </rPr>
      <t>)</t>
    </r>
  </si>
  <si>
    <t>2. Новинки прайс-листа 2017, полезная информация, ссылки, сертификаты</t>
  </si>
  <si>
    <t>35 (настр. 30…120)</t>
  </si>
  <si>
    <t>Цена переходник (ZPR-02)</t>
  </si>
  <si>
    <t>NVK24A-MOD</t>
  </si>
  <si>
    <t>AVK24A-MOD</t>
  </si>
  <si>
    <t>1000 Н, 24 В AC/DC, 150 c, интерфейс MOD-Bus, для седельных кл. Белимо ДУ15-50(80), конд. возврат</t>
  </si>
  <si>
    <t>2000 Н, 24 В AC/DC, 150 c, интерфейс MOD-Bus, для седельных кл. Белимо ДУ65-100, конд. возврат</t>
  </si>
  <si>
    <t>http://www.belimo.ch/pdf/e/NVK24A-MOD_datasheet_en-gb.pdf</t>
  </si>
  <si>
    <t>http://www.belimo.ch/pdf/e/AVK24A-MOD_datasheet_en-gb.pdf</t>
  </si>
</sst>
</file>

<file path=xl/styles.xml><?xml version="1.0" encoding="utf-8"?>
<styleSheet xmlns="http://schemas.openxmlformats.org/spreadsheetml/2006/main">
  <numFmts count="4">
    <numFmt numFmtId="164" formatCode="_-* #,##0.00_р_._-;\-* #,##0.00_р_._-;_-* &quot;-&quot;??_р_._-;_-@_-"/>
    <numFmt numFmtId="165" formatCode="0.0"/>
    <numFmt numFmtId="166" formatCode="#,##0.0"/>
    <numFmt numFmtId="167" formatCode="0.0%"/>
  </numFmts>
  <fonts count="75">
    <font>
      <sz val="10"/>
      <name val="Arial"/>
      <family val="2"/>
      <charset val="204"/>
    </font>
    <font>
      <sz val="10"/>
      <name val="Arial"/>
      <charset val="204"/>
    </font>
    <font>
      <b/>
      <sz val="10"/>
      <name val="Arial"/>
      <family val="2"/>
      <charset val="204"/>
    </font>
    <font>
      <u/>
      <sz val="10"/>
      <color indexed="12"/>
      <name val="Arial"/>
      <family val="2"/>
      <charset val="204"/>
    </font>
    <font>
      <u/>
      <sz val="10"/>
      <name val="Arial"/>
      <family val="2"/>
      <charset val="204"/>
    </font>
    <font>
      <b/>
      <sz val="12"/>
      <color indexed="53"/>
      <name val="Arial"/>
      <family val="2"/>
      <charset val="204"/>
    </font>
    <font>
      <b/>
      <u/>
      <sz val="10"/>
      <color indexed="12"/>
      <name val="Arial"/>
      <family val="2"/>
      <charset val="204"/>
    </font>
    <font>
      <sz val="9"/>
      <name val="Arial"/>
      <family val="2"/>
      <charset val="204"/>
    </font>
    <font>
      <b/>
      <sz val="9"/>
      <name val="Arial"/>
      <family val="2"/>
      <charset val="204"/>
    </font>
    <font>
      <b/>
      <sz val="11"/>
      <name val="Arial"/>
      <family val="2"/>
      <charset val="204"/>
    </font>
    <font>
      <sz val="11"/>
      <name val="Arial"/>
      <family val="2"/>
      <charset val="204"/>
    </font>
    <font>
      <b/>
      <sz val="10"/>
      <color indexed="8"/>
      <name val="Arial"/>
      <family val="2"/>
      <charset val="204"/>
    </font>
    <font>
      <b/>
      <sz val="10"/>
      <color indexed="12"/>
      <name val="Arial"/>
      <family val="2"/>
      <charset val="204"/>
    </font>
    <font>
      <sz val="8"/>
      <name val="Arial"/>
      <family val="2"/>
      <charset val="204"/>
    </font>
    <font>
      <b/>
      <sz val="8"/>
      <name val="Arial"/>
      <family val="2"/>
      <charset val="204"/>
    </font>
    <font>
      <b/>
      <sz val="10"/>
      <color indexed="53"/>
      <name val="Arial"/>
      <family val="2"/>
      <charset val="204"/>
    </font>
    <font>
      <b/>
      <sz val="9"/>
      <color indexed="55"/>
      <name val="Arial"/>
      <family val="2"/>
      <charset val="204"/>
    </font>
    <font>
      <b/>
      <sz val="12"/>
      <name val="Arial Cyr"/>
      <family val="2"/>
      <charset val="204"/>
    </font>
    <font>
      <sz val="10"/>
      <color indexed="8"/>
      <name val="Arial"/>
      <family val="2"/>
      <charset val="204"/>
    </font>
    <font>
      <b/>
      <sz val="12"/>
      <name val="Arial"/>
      <family val="2"/>
      <charset val="204"/>
    </font>
    <font>
      <sz val="10"/>
      <name val="Arial"/>
      <family val="2"/>
      <charset val="204"/>
    </font>
    <font>
      <sz val="10"/>
      <name val="Arial Cyr"/>
      <charset val="204"/>
    </font>
    <font>
      <b/>
      <sz val="9"/>
      <name val="Calibri"/>
      <family val="2"/>
      <charset val="204"/>
    </font>
    <font>
      <b/>
      <sz val="9"/>
      <color indexed="8"/>
      <name val="Arial"/>
      <family val="2"/>
      <charset val="204"/>
    </font>
    <font>
      <sz val="9"/>
      <color indexed="8"/>
      <name val="Arial"/>
      <family val="2"/>
      <charset val="204"/>
    </font>
    <font>
      <sz val="9"/>
      <color indexed="8"/>
      <name val="Calibri"/>
      <family val="2"/>
      <charset val="204"/>
    </font>
    <font>
      <b/>
      <u/>
      <sz val="12"/>
      <color indexed="53"/>
      <name val="Arial"/>
      <family val="2"/>
      <charset val="204"/>
    </font>
    <font>
      <b/>
      <sz val="11"/>
      <color indexed="53"/>
      <name val="Arial"/>
      <family val="2"/>
      <charset val="204"/>
    </font>
    <font>
      <b/>
      <sz val="11"/>
      <color indexed="8"/>
      <name val="Arial"/>
      <family val="2"/>
      <charset val="204"/>
    </font>
    <font>
      <b/>
      <u/>
      <sz val="11"/>
      <color indexed="53"/>
      <name val="Arial"/>
      <family val="2"/>
      <charset val="204"/>
    </font>
    <font>
      <b/>
      <u/>
      <sz val="9"/>
      <name val="Arial"/>
      <family val="2"/>
      <charset val="204"/>
    </font>
    <font>
      <sz val="9"/>
      <name val="Calibri"/>
      <family val="2"/>
      <charset val="204"/>
    </font>
    <font>
      <b/>
      <sz val="10"/>
      <color indexed="60"/>
      <name val="Arial"/>
      <family val="2"/>
      <charset val="204"/>
    </font>
    <font>
      <vertAlign val="superscript"/>
      <sz val="10"/>
      <name val="Arial"/>
      <family val="2"/>
      <charset val="204"/>
    </font>
    <font>
      <sz val="10"/>
      <color indexed="12"/>
      <name val="Arial"/>
      <family val="2"/>
      <charset val="204"/>
    </font>
    <font>
      <b/>
      <sz val="10"/>
      <name val="Arial Cyr"/>
      <charset val="204"/>
    </font>
    <font>
      <b/>
      <u/>
      <sz val="12"/>
      <color indexed="53"/>
      <name val="Arial Cyr"/>
      <charset val="204"/>
    </font>
    <font>
      <sz val="7"/>
      <name val="Arial"/>
      <family val="2"/>
      <charset val="204"/>
    </font>
    <font>
      <b/>
      <sz val="10"/>
      <color indexed="55"/>
      <name val="Arial"/>
      <family val="2"/>
      <charset val="204"/>
    </font>
    <font>
      <sz val="10"/>
      <color indexed="10"/>
      <name val="Arial"/>
      <family val="2"/>
      <charset val="204"/>
    </font>
    <font>
      <sz val="10"/>
      <color indexed="53"/>
      <name val="Arial"/>
      <family val="2"/>
      <charset val="204"/>
    </font>
    <font>
      <b/>
      <sz val="10"/>
      <color indexed="23"/>
      <name val="Arial"/>
      <family val="2"/>
      <charset val="204"/>
    </font>
    <font>
      <b/>
      <sz val="11"/>
      <color indexed="10"/>
      <name val="Arial"/>
      <family val="2"/>
      <charset val="204"/>
    </font>
    <font>
      <vertAlign val="subscript"/>
      <sz val="10"/>
      <name val="Arial"/>
      <family val="2"/>
      <charset val="204"/>
    </font>
    <font>
      <b/>
      <sz val="7"/>
      <name val="Arial"/>
      <family val="2"/>
      <charset val="204"/>
    </font>
    <font>
      <b/>
      <u/>
      <sz val="10"/>
      <name val="Arial"/>
      <family val="2"/>
      <charset val="204"/>
    </font>
    <font>
      <b/>
      <sz val="11"/>
      <color indexed="53"/>
      <name val="Calibri"/>
      <family val="2"/>
      <charset val="204"/>
    </font>
    <font>
      <b/>
      <sz val="12"/>
      <color indexed="53"/>
      <name val="Arial Cyr"/>
      <charset val="204"/>
    </font>
    <font>
      <u/>
      <sz val="10"/>
      <color indexed="53"/>
      <name val="Arial"/>
      <family val="2"/>
      <charset val="204"/>
    </font>
    <font>
      <b/>
      <sz val="9"/>
      <color indexed="53"/>
      <name val="Arial"/>
      <family val="2"/>
      <charset val="204"/>
    </font>
    <font>
      <sz val="8.5"/>
      <name val="Arial"/>
      <family val="2"/>
      <charset val="204"/>
    </font>
    <font>
      <sz val="10"/>
      <name val="Arial Narrow"/>
      <family val="2"/>
      <charset val="204"/>
    </font>
    <font>
      <b/>
      <sz val="9"/>
      <color indexed="23"/>
      <name val="Arial"/>
      <family val="2"/>
      <charset val="204"/>
    </font>
    <font>
      <b/>
      <u/>
      <sz val="10"/>
      <color indexed="53"/>
      <name val="Arial"/>
      <family val="2"/>
      <charset val="204"/>
    </font>
    <font>
      <b/>
      <u/>
      <sz val="9"/>
      <color indexed="53"/>
      <name val="Arial"/>
      <family val="2"/>
      <charset val="204"/>
    </font>
    <font>
      <b/>
      <sz val="11"/>
      <color theme="9" tint="-0.249977111117893"/>
      <name val="Arial"/>
      <family val="2"/>
      <charset val="204"/>
    </font>
    <font>
      <sz val="9"/>
      <color theme="1"/>
      <name val="Arial"/>
      <family val="2"/>
      <charset val="204"/>
    </font>
    <font>
      <b/>
      <u/>
      <sz val="12"/>
      <color theme="9" tint="-0.249977111117893"/>
      <name val="Arial"/>
      <family val="2"/>
      <charset val="204"/>
    </font>
    <font>
      <sz val="9"/>
      <color theme="0" tint="-0.34998626667073579"/>
      <name val="Arial"/>
      <family val="2"/>
      <charset val="204"/>
    </font>
    <font>
      <sz val="11"/>
      <color theme="9" tint="-0.249977111117893"/>
      <name val="Arial"/>
      <family val="2"/>
      <charset val="204"/>
    </font>
    <font>
      <sz val="10"/>
      <color theme="1"/>
      <name val="Arial"/>
      <family val="2"/>
      <charset val="204"/>
    </font>
    <font>
      <sz val="8"/>
      <color theme="1"/>
      <name val="Arial"/>
      <family val="2"/>
      <charset val="204"/>
    </font>
    <font>
      <b/>
      <sz val="9"/>
      <color theme="1"/>
      <name val="Arial"/>
      <family val="2"/>
      <charset val="204"/>
    </font>
    <font>
      <b/>
      <sz val="11"/>
      <color theme="1"/>
      <name val="Arial"/>
      <family val="2"/>
      <charset val="204"/>
    </font>
    <font>
      <sz val="10"/>
      <color theme="0" tint="-0.499984740745262"/>
      <name val="Arial"/>
      <family val="2"/>
      <charset val="204"/>
    </font>
    <font>
      <sz val="9"/>
      <color theme="0" tint="-0.499984740745262"/>
      <name val="Arial"/>
      <family val="2"/>
      <charset val="204"/>
    </font>
    <font>
      <sz val="8"/>
      <color theme="0" tint="-0.499984740745262"/>
      <name val="Arial"/>
      <family val="2"/>
      <charset val="204"/>
    </font>
    <font>
      <b/>
      <sz val="12"/>
      <color theme="9" tint="-0.249977111117893"/>
      <name val="Arial"/>
      <family val="2"/>
      <charset val="204"/>
    </font>
    <font>
      <sz val="10"/>
      <color rgb="FFFF0000"/>
      <name val="Arial"/>
      <family val="2"/>
      <charset val="204"/>
    </font>
    <font>
      <sz val="10"/>
      <color theme="9" tint="-0.249977111117893"/>
      <name val="Arial"/>
      <family val="2"/>
      <charset val="204"/>
    </font>
    <font>
      <b/>
      <sz val="16"/>
      <color theme="9" tint="-0.249977111117893"/>
      <name val="Arial"/>
      <family val="2"/>
      <charset val="204"/>
    </font>
    <font>
      <b/>
      <sz val="10"/>
      <color rgb="FFFF0000"/>
      <name val="Arial"/>
      <family val="2"/>
      <charset val="204"/>
    </font>
    <font>
      <b/>
      <sz val="10"/>
      <color theme="9" tint="-0.249977111117893"/>
      <name val="Arial"/>
      <family val="2"/>
      <charset val="204"/>
    </font>
    <font>
      <b/>
      <u/>
      <sz val="9"/>
      <color theme="1"/>
      <name val="Arial"/>
      <family val="2"/>
      <charset val="204"/>
    </font>
    <font>
      <b/>
      <sz val="9"/>
      <color rgb="FFFF0000"/>
      <name val="Arial"/>
      <family val="2"/>
      <charset val="204"/>
    </font>
  </fonts>
  <fills count="17">
    <fill>
      <patternFill patternType="none"/>
    </fill>
    <fill>
      <patternFill patternType="gray125"/>
    </fill>
    <fill>
      <patternFill patternType="solid">
        <fgColor indexed="43"/>
        <bgColor indexed="64"/>
      </patternFill>
    </fill>
    <fill>
      <patternFill patternType="solid">
        <fgColor indexed="43"/>
        <bgColor indexed="26"/>
      </patternFill>
    </fill>
    <fill>
      <patternFill patternType="solid">
        <fgColor indexed="22"/>
        <bgColor indexed="31"/>
      </patternFill>
    </fill>
    <fill>
      <patternFill patternType="solid">
        <fgColor indexed="47"/>
        <bgColor indexed="64"/>
      </patternFill>
    </fill>
    <fill>
      <patternFill patternType="solid">
        <fgColor theme="0" tint="-0.249977111117893"/>
        <bgColor indexed="64"/>
      </patternFill>
    </fill>
    <fill>
      <patternFill patternType="solid">
        <fgColor rgb="FFCCFFCC"/>
        <bgColor indexed="64"/>
      </patternFill>
    </fill>
    <fill>
      <patternFill patternType="solid">
        <fgColor theme="9" tint="0.59999389629810485"/>
        <bgColor indexed="64"/>
      </patternFill>
    </fill>
    <fill>
      <patternFill patternType="solid">
        <fgColor rgb="FFFFFF99"/>
        <bgColor indexed="64"/>
      </patternFill>
    </fill>
    <fill>
      <patternFill patternType="solid">
        <fgColor theme="9" tint="0.59999389629810485"/>
        <bgColor indexed="27"/>
      </patternFill>
    </fill>
    <fill>
      <patternFill patternType="solid">
        <fgColor rgb="FFFFFF99"/>
        <bgColor indexed="51"/>
      </patternFill>
    </fill>
    <fill>
      <patternFill patternType="solid">
        <fgColor theme="9" tint="0.59999389629810485"/>
        <bgColor indexed="51"/>
      </patternFill>
    </fill>
    <fill>
      <patternFill patternType="solid">
        <fgColor rgb="FFFFFF99"/>
        <bgColor indexed="26"/>
      </patternFill>
    </fill>
    <fill>
      <patternFill patternType="solid">
        <fgColor theme="0" tint="-0.14999847407452621"/>
        <bgColor indexed="64"/>
      </patternFill>
    </fill>
    <fill>
      <patternFill patternType="solid">
        <fgColor rgb="FFFFFF99"/>
        <bgColor indexed="27"/>
      </patternFill>
    </fill>
    <fill>
      <patternFill patternType="solid">
        <fgColor theme="0" tint="-0.34998626667073579"/>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8"/>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style="medium">
        <color indexed="64"/>
      </bottom>
      <diagonal/>
    </border>
    <border>
      <left style="thin">
        <color indexed="8"/>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7">
    <xf numFmtId="0" fontId="0" fillId="0" borderId="0"/>
    <xf numFmtId="0" fontId="3" fillId="0" borderId="0" applyNumberFormat="0" applyFill="0" applyBorder="0" applyAlignment="0" applyProtection="0"/>
    <xf numFmtId="0" fontId="21" fillId="0" borderId="0"/>
    <xf numFmtId="0" fontId="20" fillId="0" borderId="0"/>
    <xf numFmtId="9" fontId="1" fillId="0" borderId="0" applyFill="0" applyBorder="0" applyAlignment="0" applyProtection="0"/>
    <xf numFmtId="9" fontId="20" fillId="0" borderId="0" applyFill="0" applyBorder="0" applyAlignment="0" applyProtection="0"/>
    <xf numFmtId="164" fontId="21" fillId="0" borderId="0" applyFont="0" applyFill="0" applyBorder="0" applyAlignment="0" applyProtection="0"/>
  </cellStyleXfs>
  <cellXfs count="725">
    <xf numFmtId="0" fontId="0" fillId="0" borderId="0" xfId="0"/>
    <xf numFmtId="0" fontId="2" fillId="0" borderId="0" xfId="0" applyFont="1" applyBorder="1"/>
    <xf numFmtId="0" fontId="7" fillId="0" borderId="0" xfId="0" applyFont="1" applyBorder="1" applyAlignment="1">
      <alignment horizontal="left"/>
    </xf>
    <xf numFmtId="0" fontId="7" fillId="0" borderId="0" xfId="0" applyFont="1" applyBorder="1"/>
    <xf numFmtId="0" fontId="0" fillId="0" borderId="0" xfId="0" applyFont="1"/>
    <xf numFmtId="0" fontId="2" fillId="0" borderId="0" xfId="0" applyFont="1"/>
    <xf numFmtId="165" fontId="2" fillId="0" borderId="0" xfId="0" applyNumberFormat="1" applyFont="1" applyAlignment="1"/>
    <xf numFmtId="0" fontId="8" fillId="0" borderId="0" xfId="0" applyFont="1" applyFill="1" applyBorder="1" applyAlignment="1">
      <alignment horizontal="center" vertical="top" wrapText="1"/>
    </xf>
    <xf numFmtId="0" fontId="10" fillId="0" borderId="0" xfId="0" applyFont="1" applyBorder="1"/>
    <xf numFmtId="0" fontId="8" fillId="0" borderId="0" xfId="0" applyFont="1" applyFill="1" applyBorder="1" applyAlignment="1">
      <alignment vertical="top" wrapText="1"/>
    </xf>
    <xf numFmtId="1" fontId="2" fillId="0" borderId="0" xfId="0" applyNumberFormat="1" applyFont="1" applyFill="1" applyBorder="1" applyAlignment="1">
      <alignment horizontal="center" vertical="top" wrapText="1"/>
    </xf>
    <xf numFmtId="0" fontId="2" fillId="0" borderId="0" xfId="0" applyFont="1" applyFill="1" applyBorder="1" applyAlignment="1">
      <alignment vertical="top" wrapText="1"/>
    </xf>
    <xf numFmtId="0" fontId="7" fillId="0" borderId="0" xfId="0" applyFont="1" applyFill="1" applyBorder="1" applyAlignment="1">
      <alignment horizontal="left" vertical="top" wrapText="1"/>
    </xf>
    <xf numFmtId="0" fontId="2" fillId="0" borderId="0" xfId="0" applyFont="1" applyBorder="1" applyAlignment="1">
      <alignment horizontal="left"/>
    </xf>
    <xf numFmtId="0" fontId="8" fillId="0" borderId="0" xfId="0" applyFont="1" applyBorder="1" applyAlignment="1">
      <alignment horizontal="left" vertical="top" wrapText="1"/>
    </xf>
    <xf numFmtId="1" fontId="2" fillId="0" borderId="0" xfId="0" applyNumberFormat="1" applyFont="1" applyBorder="1" applyAlignment="1">
      <alignment horizontal="center" vertical="top" wrapText="1"/>
    </xf>
    <xf numFmtId="1" fontId="2" fillId="0" borderId="0" xfId="0" applyNumberFormat="1" applyFont="1" applyAlignment="1">
      <alignment horizontal="center"/>
    </xf>
    <xf numFmtId="1" fontId="13" fillId="0" borderId="0" xfId="0" applyNumberFormat="1" applyFont="1" applyAlignment="1">
      <alignment horizontal="center"/>
    </xf>
    <xf numFmtId="1" fontId="14" fillId="0" borderId="0" xfId="0" applyNumberFormat="1" applyFont="1" applyAlignment="1">
      <alignment horizontal="center"/>
    </xf>
    <xf numFmtId="1" fontId="0" fillId="0" borderId="0" xfId="0" applyNumberFormat="1" applyAlignment="1">
      <alignment horizontal="center"/>
    </xf>
    <xf numFmtId="1" fontId="0" fillId="0" borderId="0" xfId="0" applyNumberFormat="1" applyFont="1" applyAlignment="1">
      <alignment horizontal="center"/>
    </xf>
    <xf numFmtId="1" fontId="13" fillId="0" borderId="0" xfId="0" applyNumberFormat="1" applyFont="1" applyFill="1" applyBorder="1" applyAlignment="1">
      <alignment horizontal="center"/>
    </xf>
    <xf numFmtId="1" fontId="0" fillId="0" borderId="0" xfId="0" applyNumberFormat="1" applyFill="1" applyAlignment="1">
      <alignment horizontal="center"/>
    </xf>
    <xf numFmtId="1" fontId="8" fillId="0" borderId="0" xfId="0" applyNumberFormat="1" applyFont="1" applyFill="1" applyBorder="1" applyAlignment="1">
      <alignment horizontal="left" vertical="center" wrapText="1"/>
    </xf>
    <xf numFmtId="1" fontId="8" fillId="0" borderId="0" xfId="0" applyNumberFormat="1" applyFont="1" applyFill="1" applyBorder="1" applyAlignment="1">
      <alignment horizontal="left" vertical="center"/>
    </xf>
    <xf numFmtId="1" fontId="16" fillId="0" borderId="0" xfId="0" applyNumberFormat="1" applyFont="1" applyFill="1" applyBorder="1" applyAlignment="1">
      <alignment horizontal="left" vertical="center"/>
    </xf>
    <xf numFmtId="1" fontId="14" fillId="0" borderId="0" xfId="0" applyNumberFormat="1" applyFont="1" applyBorder="1" applyAlignment="1">
      <alignment horizontal="center"/>
    </xf>
    <xf numFmtId="1" fontId="8" fillId="0" borderId="0" xfId="0" applyNumberFormat="1" applyFont="1" applyFill="1" applyBorder="1" applyAlignment="1">
      <alignment horizontal="center"/>
    </xf>
    <xf numFmtId="1" fontId="13" fillId="0" borderId="0" xfId="0" applyNumberFormat="1" applyFont="1" applyBorder="1" applyAlignment="1">
      <alignment horizontal="center"/>
    </xf>
    <xf numFmtId="1" fontId="0" fillId="0" borderId="0" xfId="0" applyNumberFormat="1" applyBorder="1" applyAlignment="1">
      <alignment horizontal="center"/>
    </xf>
    <xf numFmtId="1" fontId="14" fillId="0" borderId="0" xfId="0" applyNumberFormat="1" applyFont="1" applyFill="1" applyBorder="1" applyAlignment="1">
      <alignment horizontal="center"/>
    </xf>
    <xf numFmtId="1" fontId="2" fillId="0" borderId="0" xfId="0" applyNumberFormat="1" applyFont="1" applyAlignment="1">
      <alignment horizontal="left"/>
    </xf>
    <xf numFmtId="1" fontId="14" fillId="0" borderId="0" xfId="0" applyNumberFormat="1" applyFont="1" applyAlignment="1">
      <alignment horizontal="left"/>
    </xf>
    <xf numFmtId="1" fontId="0" fillId="0" borderId="0" xfId="0" applyNumberFormat="1" applyFont="1" applyAlignment="1">
      <alignment horizontal="left"/>
    </xf>
    <xf numFmtId="1" fontId="14" fillId="0" borderId="0" xfId="0" applyNumberFormat="1" applyFont="1" applyBorder="1" applyAlignment="1">
      <alignment vertical="center" wrapText="1"/>
    </xf>
    <xf numFmtId="1" fontId="14" fillId="0" borderId="0" xfId="0" applyNumberFormat="1" applyFont="1" applyFill="1" applyBorder="1" applyAlignment="1"/>
    <xf numFmtId="1" fontId="13" fillId="0" borderId="0" xfId="0" applyNumberFormat="1" applyFont="1"/>
    <xf numFmtId="1" fontId="0" fillId="0" borderId="0" xfId="0" applyNumberFormat="1" applyFont="1"/>
    <xf numFmtId="1" fontId="13" fillId="0" borderId="0" xfId="0" applyNumberFormat="1" applyFont="1" applyFill="1" applyBorder="1"/>
    <xf numFmtId="1" fontId="14" fillId="0" borderId="0" xfId="0" applyNumberFormat="1" applyFont="1" applyBorder="1" applyAlignment="1"/>
    <xf numFmtId="1" fontId="7" fillId="0" borderId="0" xfId="0" applyNumberFormat="1" applyFont="1"/>
    <xf numFmtId="1" fontId="7" fillId="0" borderId="0" xfId="0" applyNumberFormat="1" applyFont="1" applyFill="1"/>
    <xf numFmtId="1" fontId="7" fillId="0" borderId="0" xfId="0" applyNumberFormat="1" applyFont="1" applyAlignment="1">
      <alignment horizontal="center"/>
    </xf>
    <xf numFmtId="1" fontId="10" fillId="0" borderId="0" xfId="0" applyNumberFormat="1" applyFont="1"/>
    <xf numFmtId="1" fontId="7" fillId="0" borderId="0" xfId="0" applyNumberFormat="1" applyFont="1" applyFill="1" applyBorder="1" applyAlignment="1">
      <alignment horizontal="center"/>
    </xf>
    <xf numFmtId="0" fontId="7" fillId="0" borderId="0" xfId="0" applyNumberFormat="1" applyFont="1" applyFill="1" applyBorder="1" applyAlignment="1">
      <alignment horizontal="center"/>
    </xf>
    <xf numFmtId="1" fontId="2" fillId="0" borderId="0" xfId="0" applyNumberFormat="1" applyFont="1" applyFill="1" applyBorder="1" applyAlignment="1">
      <alignment horizontal="center"/>
    </xf>
    <xf numFmtId="1" fontId="0" fillId="0" borderId="0" xfId="0" applyNumberFormat="1" applyFont="1" applyFill="1" applyBorder="1" applyAlignment="1">
      <alignment horizontal="center"/>
    </xf>
    <xf numFmtId="1" fontId="7" fillId="0" borderId="0" xfId="0" applyNumberFormat="1" applyFont="1" applyBorder="1" applyAlignment="1">
      <alignment horizontal="center"/>
    </xf>
    <xf numFmtId="1" fontId="7" fillId="0" borderId="0" xfId="0" applyNumberFormat="1" applyFont="1" applyFill="1" applyBorder="1"/>
    <xf numFmtId="1" fontId="2" fillId="0" borderId="0" xfId="0" applyNumberFormat="1" applyFont="1" applyBorder="1" applyAlignment="1">
      <alignment horizontal="center"/>
    </xf>
    <xf numFmtId="1" fontId="14" fillId="0" borderId="0" xfId="0" applyNumberFormat="1" applyFont="1" applyBorder="1" applyAlignment="1">
      <alignment horizontal="center" vertical="center" wrapText="1"/>
    </xf>
    <xf numFmtId="0" fontId="2" fillId="0" borderId="0" xfId="0" applyFont="1" applyBorder="1" applyAlignment="1">
      <alignment horizontal="center"/>
    </xf>
    <xf numFmtId="1" fontId="13" fillId="0" borderId="1" xfId="0" applyNumberFormat="1" applyFont="1" applyFill="1" applyBorder="1" applyAlignment="1">
      <alignment horizontal="center"/>
    </xf>
    <xf numFmtId="1" fontId="13" fillId="6" borderId="1" xfId="0" applyNumberFormat="1" applyFont="1" applyFill="1" applyBorder="1" applyAlignment="1">
      <alignment horizontal="center"/>
    </xf>
    <xf numFmtId="1" fontId="13" fillId="0" borderId="1" xfId="0" applyNumberFormat="1" applyFont="1" applyBorder="1" applyAlignment="1">
      <alignment horizontal="center"/>
    </xf>
    <xf numFmtId="1" fontId="8" fillId="0" borderId="0" xfId="0" applyNumberFormat="1" applyFont="1" applyFill="1" applyBorder="1" applyAlignment="1">
      <alignment horizontal="left"/>
    </xf>
    <xf numFmtId="1" fontId="13" fillId="0" borderId="0" xfId="0" applyNumberFormat="1" applyFont="1" applyAlignment="1"/>
    <xf numFmtId="1" fontId="8" fillId="0" borderId="0" xfId="0" applyNumberFormat="1" applyFont="1" applyFill="1" applyBorder="1" applyAlignment="1">
      <alignment horizontal="center" vertical="center"/>
    </xf>
    <xf numFmtId="0" fontId="7" fillId="0" borderId="0" xfId="2" applyFont="1"/>
    <xf numFmtId="0" fontId="8" fillId="7" borderId="2" xfId="2" applyFont="1" applyFill="1" applyBorder="1" applyAlignment="1">
      <alignment horizontal="left" vertical="top"/>
    </xf>
    <xf numFmtId="0" fontId="7" fillId="0" borderId="1" xfId="2" applyFont="1" applyFill="1" applyBorder="1" applyAlignment="1">
      <alignment horizontal="center" vertical="top"/>
    </xf>
    <xf numFmtId="49" fontId="7" fillId="0" borderId="1" xfId="2" applyNumberFormat="1" applyFont="1" applyFill="1" applyBorder="1" applyAlignment="1">
      <alignment horizontal="center" vertical="top" wrapText="1"/>
    </xf>
    <xf numFmtId="3" fontId="8" fillId="0" borderId="3" xfId="6" applyNumberFormat="1" applyFont="1" applyFill="1" applyBorder="1" applyAlignment="1">
      <alignment horizontal="center" vertical="top"/>
    </xf>
    <xf numFmtId="49" fontId="7" fillId="0" borderId="1" xfId="2" applyNumberFormat="1" applyFont="1" applyFill="1" applyBorder="1" applyAlignment="1">
      <alignment horizontal="center" vertical="top"/>
    </xf>
    <xf numFmtId="0" fontId="7" fillId="0" borderId="1" xfId="2" applyFont="1" applyFill="1" applyBorder="1" applyAlignment="1">
      <alignment horizontal="center" vertical="top" wrapText="1"/>
    </xf>
    <xf numFmtId="0" fontId="23" fillId="7" borderId="2" xfId="2" applyFont="1" applyFill="1" applyBorder="1" applyAlignment="1">
      <alignment horizontal="left" vertical="top"/>
    </xf>
    <xf numFmtId="0" fontId="24" fillId="0" borderId="4" xfId="2" applyFont="1" applyFill="1" applyBorder="1" applyAlignment="1">
      <alignment horizontal="left" vertical="top"/>
    </xf>
    <xf numFmtId="0" fontId="24" fillId="0" borderId="5" xfId="2" applyFont="1" applyFill="1" applyBorder="1" applyAlignment="1">
      <alignment horizontal="center" vertical="top"/>
    </xf>
    <xf numFmtId="0" fontId="24" fillId="0" borderId="6" xfId="2" applyFont="1" applyFill="1" applyBorder="1" applyAlignment="1">
      <alignment horizontal="center" vertical="top"/>
    </xf>
    <xf numFmtId="0" fontId="7" fillId="0" borderId="0" xfId="2" applyFont="1" applyFill="1"/>
    <xf numFmtId="0" fontId="23" fillId="7" borderId="7" xfId="2" applyFont="1" applyFill="1" applyBorder="1" applyAlignment="1">
      <alignment horizontal="left" vertical="top"/>
    </xf>
    <xf numFmtId="3" fontId="8" fillId="0" borderId="8" xfId="6" applyNumberFormat="1" applyFont="1" applyFill="1" applyBorder="1" applyAlignment="1">
      <alignment horizontal="center" vertical="top"/>
    </xf>
    <xf numFmtId="0" fontId="7" fillId="0" borderId="0" xfId="2" applyFont="1" applyFill="1" applyAlignment="1">
      <alignment horizontal="center"/>
    </xf>
    <xf numFmtId="49" fontId="7" fillId="0" borderId="0" xfId="2" applyNumberFormat="1" applyFont="1" applyFill="1" applyAlignment="1">
      <alignment horizontal="center"/>
    </xf>
    <xf numFmtId="0" fontId="8" fillId="0" borderId="0" xfId="2" applyFont="1" applyFill="1" applyAlignment="1">
      <alignment horizontal="center"/>
    </xf>
    <xf numFmtId="0" fontId="2" fillId="0" borderId="0" xfId="0" applyFont="1" applyBorder="1" applyAlignment="1"/>
    <xf numFmtId="0" fontId="8" fillId="7" borderId="6" xfId="2" applyFont="1" applyFill="1" applyBorder="1" applyAlignment="1">
      <alignment horizontal="center" vertical="top"/>
    </xf>
    <xf numFmtId="0" fontId="23" fillId="7" borderId="5" xfId="2" applyFont="1" applyFill="1" applyBorder="1" applyAlignment="1">
      <alignment horizontal="center" vertical="top"/>
    </xf>
    <xf numFmtId="0" fontId="2" fillId="0" borderId="0" xfId="0" applyFont="1" applyFill="1" applyBorder="1"/>
    <xf numFmtId="0" fontId="0" fillId="0" borderId="0" xfId="0" applyFont="1" applyBorder="1"/>
    <xf numFmtId="0" fontId="0" fillId="0" borderId="0" xfId="0" applyFont="1" applyFill="1" applyBorder="1"/>
    <xf numFmtId="0" fontId="8" fillId="0" borderId="0" xfId="0" applyFont="1" applyFill="1" applyBorder="1" applyAlignment="1">
      <alignment horizontal="left" vertical="top" wrapText="1"/>
    </xf>
    <xf numFmtId="165" fontId="0" fillId="0" borderId="0" xfId="0" applyNumberFormat="1" applyFont="1" applyAlignment="1"/>
    <xf numFmtId="165" fontId="2" fillId="0" borderId="0" xfId="0" applyNumberFormat="1" applyFont="1" applyBorder="1" applyAlignment="1"/>
    <xf numFmtId="0" fontId="0" fillId="0" borderId="0" xfId="0" applyFont="1" applyBorder="1" applyAlignment="1">
      <alignment horizontal="center"/>
    </xf>
    <xf numFmtId="0" fontId="7" fillId="0" borderId="0" xfId="0" applyFont="1" applyBorder="1" applyAlignment="1">
      <alignment horizontal="center"/>
    </xf>
    <xf numFmtId="0" fontId="19" fillId="0" borderId="0" xfId="0" applyFont="1" applyAlignment="1">
      <alignment horizontal="left"/>
    </xf>
    <xf numFmtId="1" fontId="2" fillId="8" borderId="1" xfId="0" applyNumberFormat="1" applyFont="1" applyFill="1" applyBorder="1" applyAlignment="1">
      <alignment horizontal="center"/>
    </xf>
    <xf numFmtId="0" fontId="2" fillId="8" borderId="1" xfId="0" applyFont="1" applyFill="1" applyBorder="1"/>
    <xf numFmtId="0" fontId="55" fillId="0" borderId="0" xfId="0" applyFont="1" applyFill="1" applyBorder="1" applyAlignment="1">
      <alignment horizontal="left" vertical="center"/>
    </xf>
    <xf numFmtId="0" fontId="9" fillId="0" borderId="0" xfId="0" applyFont="1" applyBorder="1"/>
    <xf numFmtId="0" fontId="0" fillId="8" borderId="1" xfId="0" applyFont="1" applyFill="1" applyBorder="1"/>
    <xf numFmtId="1" fontId="0" fillId="8" borderId="1" xfId="0" applyNumberFormat="1" applyFont="1" applyFill="1" applyBorder="1" applyAlignment="1">
      <alignment horizontal="center"/>
    </xf>
    <xf numFmtId="165" fontId="7" fillId="0" borderId="1" xfId="0" applyNumberFormat="1" applyFont="1" applyBorder="1" applyAlignment="1"/>
    <xf numFmtId="0" fontId="12" fillId="0" borderId="0" xfId="0" applyFont="1" applyFill="1" applyBorder="1" applyAlignment="1">
      <alignment horizontal="center" vertical="top" wrapText="1"/>
    </xf>
    <xf numFmtId="0" fontId="7" fillId="0" borderId="0" xfId="2" applyFont="1" applyBorder="1"/>
    <xf numFmtId="0" fontId="8" fillId="0" borderId="0" xfId="2" applyFont="1" applyFill="1" applyBorder="1" applyAlignment="1">
      <alignment horizontal="center" vertical="top" wrapText="1"/>
    </xf>
    <xf numFmtId="0" fontId="2" fillId="0" borderId="0" xfId="2" applyFont="1" applyFill="1" applyBorder="1" applyAlignment="1">
      <alignment horizontal="left"/>
    </xf>
    <xf numFmtId="0" fontId="7" fillId="0" borderId="0" xfId="2" applyFont="1" applyFill="1" applyBorder="1" applyAlignment="1">
      <alignment horizontal="left"/>
    </xf>
    <xf numFmtId="0" fontId="2" fillId="0" borderId="0" xfId="2" applyFont="1" applyBorder="1"/>
    <xf numFmtId="0" fontId="7" fillId="0" borderId="0" xfId="2" applyFont="1" applyBorder="1" applyAlignment="1">
      <alignment horizontal="left"/>
    </xf>
    <xf numFmtId="0" fontId="21" fillId="0" borderId="0" xfId="2"/>
    <xf numFmtId="1" fontId="13" fillId="0" borderId="0" xfId="2" applyNumberFormat="1" applyFont="1"/>
    <xf numFmtId="1" fontId="14" fillId="0" borderId="0" xfId="2" applyNumberFormat="1" applyFont="1"/>
    <xf numFmtId="2" fontId="14" fillId="0" borderId="0" xfId="2" applyNumberFormat="1" applyFont="1"/>
    <xf numFmtId="0" fontId="56" fillId="0" borderId="0" xfId="0" applyFont="1" applyAlignment="1">
      <alignment horizontal="center"/>
    </xf>
    <xf numFmtId="0" fontId="56" fillId="0" borderId="0" xfId="0" applyFont="1"/>
    <xf numFmtId="0" fontId="7" fillId="0" borderId="1" xfId="0" applyFont="1" applyBorder="1" applyAlignment="1">
      <alignment horizontal="left" vertical="top" wrapText="1"/>
    </xf>
    <xf numFmtId="1" fontId="2" fillId="8" borderId="0" xfId="0" applyNumberFormat="1" applyFont="1" applyFill="1" applyBorder="1" applyAlignment="1">
      <alignment horizontal="center"/>
    </xf>
    <xf numFmtId="165" fontId="7" fillId="0" borderId="0" xfId="0" applyNumberFormat="1" applyFont="1" applyFill="1" applyBorder="1" applyAlignment="1"/>
    <xf numFmtId="0" fontId="3" fillId="0" borderId="0" xfId="1"/>
    <xf numFmtId="0" fontId="2" fillId="8" borderId="0" xfId="0" applyFont="1" applyFill="1" applyBorder="1" applyAlignment="1">
      <alignment horizontal="left"/>
    </xf>
    <xf numFmtId="0" fontId="7" fillId="8" borderId="0" xfId="0" applyFont="1" applyFill="1" applyBorder="1" applyAlignment="1">
      <alignment horizontal="left"/>
    </xf>
    <xf numFmtId="0" fontId="0" fillId="0" borderId="0" xfId="0" applyFont="1" applyBorder="1" applyAlignment="1">
      <alignment horizontal="left"/>
    </xf>
    <xf numFmtId="0" fontId="0" fillId="0" borderId="0" xfId="0" applyFont="1" applyAlignment="1">
      <alignment horizontal="left"/>
    </xf>
    <xf numFmtId="0" fontId="57" fillId="0" borderId="0" xfId="0" applyFont="1" applyAlignment="1">
      <alignment horizontal="left"/>
    </xf>
    <xf numFmtId="1" fontId="0" fillId="8" borderId="0" xfId="0" applyNumberFormat="1" applyFont="1" applyFill="1" applyBorder="1" applyAlignment="1">
      <alignment horizontal="center"/>
    </xf>
    <xf numFmtId="0" fontId="58" fillId="0" borderId="0" xfId="0" applyFont="1" applyFill="1" applyBorder="1" applyAlignment="1">
      <alignment horizontal="center"/>
    </xf>
    <xf numFmtId="0" fontId="58" fillId="0" borderId="0" xfId="0" applyFont="1" applyFill="1" applyBorder="1"/>
    <xf numFmtId="1" fontId="0" fillId="8" borderId="4" xfId="0" applyNumberFormat="1" applyFont="1" applyFill="1" applyBorder="1" applyAlignment="1">
      <alignment horizontal="center"/>
    </xf>
    <xf numFmtId="1" fontId="0" fillId="0" borderId="0" xfId="0" applyNumberFormat="1" applyFont="1" applyBorder="1" applyAlignment="1">
      <alignment horizontal="center"/>
    </xf>
    <xf numFmtId="0" fontId="59" fillId="0" borderId="0" xfId="0" applyFont="1" applyFill="1" applyBorder="1" applyAlignment="1">
      <alignment horizontal="left" vertical="center"/>
    </xf>
    <xf numFmtId="0" fontId="34" fillId="0" borderId="0" xfId="0" applyFont="1" applyFill="1" applyBorder="1" applyAlignment="1">
      <alignment horizontal="center" vertical="top" wrapText="1"/>
    </xf>
    <xf numFmtId="0" fontId="7" fillId="0" borderId="0" xfId="0" applyFont="1" applyFill="1" applyBorder="1" applyAlignment="1">
      <alignment horizontal="center" vertical="top" wrapText="1"/>
    </xf>
    <xf numFmtId="1" fontId="20" fillId="0" borderId="0" xfId="2" applyNumberFormat="1" applyFont="1" applyFill="1" applyBorder="1" applyAlignment="1">
      <alignment horizontal="center"/>
    </xf>
    <xf numFmtId="0" fontId="7" fillId="0" borderId="0" xfId="2" applyFont="1" applyFill="1" applyBorder="1" applyAlignment="1">
      <alignment horizontal="center" vertical="top" wrapText="1"/>
    </xf>
    <xf numFmtId="1" fontId="20" fillId="0" borderId="0" xfId="2" applyNumberFormat="1" applyFont="1" applyBorder="1"/>
    <xf numFmtId="0" fontId="56" fillId="0" borderId="9" xfId="0" applyFont="1" applyFill="1" applyBorder="1" applyAlignment="1">
      <alignment horizontal="center"/>
    </xf>
    <xf numFmtId="0" fontId="56" fillId="0" borderId="1" xfId="0" applyFont="1" applyFill="1" applyBorder="1" applyAlignment="1">
      <alignment horizontal="center"/>
    </xf>
    <xf numFmtId="165" fontId="56" fillId="0" borderId="1" xfId="0" applyNumberFormat="1" applyFont="1" applyFill="1" applyBorder="1" applyAlignment="1">
      <alignment horizontal="center"/>
    </xf>
    <xf numFmtId="0" fontId="56" fillId="0" borderId="0" xfId="0" applyFont="1" applyFill="1"/>
    <xf numFmtId="0" fontId="56" fillId="0" borderId="0" xfId="0" applyFont="1" applyFill="1" applyAlignment="1">
      <alignment horizontal="center"/>
    </xf>
    <xf numFmtId="1" fontId="3" fillId="0" borderId="1" xfId="1" applyNumberFormat="1" applyFill="1" applyBorder="1" applyAlignment="1">
      <alignment horizontal="left"/>
    </xf>
    <xf numFmtId="1" fontId="2" fillId="0" borderId="0" xfId="0" applyNumberFormat="1" applyFont="1" applyBorder="1" applyAlignment="1">
      <alignment horizontal="left"/>
    </xf>
    <xf numFmtId="1" fontId="0" fillId="0" borderId="1" xfId="0" applyNumberFormat="1" applyFont="1" applyFill="1" applyBorder="1" applyAlignment="1">
      <alignment horizontal="left"/>
    </xf>
    <xf numFmtId="1" fontId="0" fillId="0" borderId="0" xfId="0" applyNumberFormat="1" applyFont="1" applyFill="1" applyAlignment="1">
      <alignment horizontal="left"/>
    </xf>
    <xf numFmtId="1" fontId="2" fillId="0" borderId="0" xfId="0" applyNumberFormat="1" applyFont="1" applyFill="1" applyBorder="1" applyAlignment="1">
      <alignment horizontal="left"/>
    </xf>
    <xf numFmtId="1" fontId="0" fillId="0" borderId="0" xfId="0" applyNumberFormat="1" applyFont="1" applyFill="1" applyBorder="1" applyAlignment="1">
      <alignment horizontal="left"/>
    </xf>
    <xf numFmtId="0" fontId="7" fillId="0" borderId="0" xfId="0" applyFont="1" applyFill="1" applyBorder="1" applyAlignment="1">
      <alignment horizontal="left"/>
    </xf>
    <xf numFmtId="0" fontId="34"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1" fontId="2" fillId="0" borderId="0" xfId="0" applyNumberFormat="1" applyFont="1" applyFill="1" applyBorder="1" applyAlignment="1">
      <alignment horizontal="left" vertical="top" wrapText="1"/>
    </xf>
    <xf numFmtId="1" fontId="2" fillId="8" borderId="0" xfId="0" applyNumberFormat="1" applyFont="1" applyFill="1" applyBorder="1" applyAlignment="1">
      <alignment horizontal="left"/>
    </xf>
    <xf numFmtId="1" fontId="0" fillId="8" borderId="1" xfId="0" applyNumberFormat="1" applyFont="1" applyFill="1" applyBorder="1" applyAlignment="1">
      <alignment horizontal="left"/>
    </xf>
    <xf numFmtId="1" fontId="0" fillId="0" borderId="10" xfId="0" applyNumberFormat="1" applyFont="1" applyFill="1" applyBorder="1" applyAlignment="1">
      <alignment horizontal="left"/>
    </xf>
    <xf numFmtId="0" fontId="60" fillId="0" borderId="9" xfId="0" applyFont="1" applyFill="1" applyBorder="1" applyAlignment="1">
      <alignment horizontal="center"/>
    </xf>
    <xf numFmtId="1" fontId="0" fillId="8" borderId="11" xfId="0" applyNumberFormat="1" applyFont="1" applyFill="1" applyBorder="1" applyAlignment="1">
      <alignment horizontal="left"/>
    </xf>
    <xf numFmtId="0" fontId="60" fillId="0" borderId="0" xfId="0" applyFont="1" applyFill="1"/>
    <xf numFmtId="0" fontId="60" fillId="0" borderId="0" xfId="0" applyFont="1" applyFill="1" applyAlignment="1">
      <alignment horizontal="center"/>
    </xf>
    <xf numFmtId="1" fontId="0" fillId="8" borderId="11" xfId="0" applyNumberFormat="1" applyFont="1" applyFill="1" applyBorder="1" applyAlignment="1">
      <alignment horizontal="left" vertical="center" wrapText="1"/>
    </xf>
    <xf numFmtId="0" fontId="60" fillId="0" borderId="0" xfId="0" applyFont="1" applyFill="1" applyBorder="1" applyAlignment="1">
      <alignment horizontal="center" vertical="center" wrapText="1"/>
    </xf>
    <xf numFmtId="0" fontId="56" fillId="0" borderId="1" xfId="0" applyFont="1" applyBorder="1"/>
    <xf numFmtId="0" fontId="56" fillId="0" borderId="0" xfId="0" applyFont="1" applyFill="1" applyBorder="1" applyAlignment="1">
      <alignment horizontal="left"/>
    </xf>
    <xf numFmtId="0" fontId="56" fillId="0" borderId="0" xfId="0" applyFont="1" applyFill="1" applyBorder="1" applyAlignment="1">
      <alignment horizontal="center"/>
    </xf>
    <xf numFmtId="0" fontId="60" fillId="0" borderId="0" xfId="0" applyFont="1" applyFill="1" applyBorder="1" applyAlignment="1">
      <alignment horizontal="center"/>
    </xf>
    <xf numFmtId="0" fontId="56" fillId="0" borderId="0" xfId="0" applyFont="1" applyFill="1" applyBorder="1"/>
    <xf numFmtId="0" fontId="61" fillId="0" borderId="1" xfId="0" applyFont="1" applyFill="1" applyBorder="1" applyAlignment="1">
      <alignment horizontal="left"/>
    </xf>
    <xf numFmtId="0" fontId="61" fillId="0" borderId="1" xfId="0" applyFont="1" applyFill="1" applyBorder="1" applyAlignment="1">
      <alignment horizontal="center" vertical="center" wrapText="1"/>
    </xf>
    <xf numFmtId="1" fontId="2" fillId="8" borderId="11" xfId="0" applyNumberFormat="1" applyFont="1" applyFill="1" applyBorder="1" applyAlignment="1">
      <alignment horizontal="left" vertical="center" wrapText="1"/>
    </xf>
    <xf numFmtId="0" fontId="3" fillId="0" borderId="1" xfId="1" applyBorder="1"/>
    <xf numFmtId="0" fontId="56" fillId="0" borderId="0" xfId="0" applyFont="1" applyAlignment="1">
      <alignment vertical="top"/>
    </xf>
    <xf numFmtId="0" fontId="62" fillId="0" borderId="0" xfId="0" applyFont="1" applyAlignment="1">
      <alignment vertical="top"/>
    </xf>
    <xf numFmtId="0" fontId="61" fillId="0" borderId="0" xfId="0" applyFont="1" applyFill="1" applyBorder="1" applyAlignment="1">
      <alignment horizontal="left"/>
    </xf>
    <xf numFmtId="0" fontId="61" fillId="0" borderId="0" xfId="0" applyFont="1" applyFill="1" applyBorder="1" applyAlignment="1">
      <alignment horizontal="center" vertical="center" wrapText="1"/>
    </xf>
    <xf numFmtId="1" fontId="0" fillId="0" borderId="0" xfId="0" applyNumberFormat="1" applyFont="1" applyFill="1" applyBorder="1" applyAlignment="1">
      <alignment horizontal="left" vertical="center" wrapText="1"/>
    </xf>
    <xf numFmtId="0" fontId="3" fillId="0" borderId="0" xfId="1" applyFill="1" applyBorder="1"/>
    <xf numFmtId="1" fontId="5" fillId="0" borderId="0" xfId="2" applyNumberFormat="1" applyFont="1" applyAlignment="1">
      <alignment horizontal="center"/>
    </xf>
    <xf numFmtId="165" fontId="3" fillId="0" borderId="4" xfId="1" applyNumberFormat="1" applyBorder="1" applyAlignment="1"/>
    <xf numFmtId="0" fontId="7" fillId="8" borderId="1" xfId="0" applyFont="1" applyFill="1" applyBorder="1"/>
    <xf numFmtId="2" fontId="2" fillId="8" borderId="1" xfId="0" applyNumberFormat="1" applyFont="1" applyFill="1" applyBorder="1" applyAlignment="1">
      <alignment horizontal="center"/>
    </xf>
    <xf numFmtId="0" fontId="0" fillId="0" borderId="0" xfId="0" applyFont="1" applyFill="1"/>
    <xf numFmtId="0" fontId="0" fillId="8" borderId="0" xfId="0" applyFont="1" applyFill="1" applyAlignment="1">
      <alignment horizontal="right"/>
    </xf>
    <xf numFmtId="0" fontId="0" fillId="0" borderId="0" xfId="0" applyFont="1" applyFill="1" applyAlignment="1">
      <alignment horizontal="right"/>
    </xf>
    <xf numFmtId="0" fontId="63" fillId="0" borderId="0" xfId="0" applyFont="1" applyFill="1" applyBorder="1" applyAlignment="1">
      <alignment horizontal="left" vertical="center"/>
    </xf>
    <xf numFmtId="165" fontId="0" fillId="0" borderId="0" xfId="0" applyNumberFormat="1" applyFont="1" applyAlignment="1">
      <alignment wrapText="1"/>
    </xf>
    <xf numFmtId="165" fontId="3" fillId="0" borderId="0" xfId="1" applyNumberFormat="1" applyFill="1" applyBorder="1" applyAlignment="1"/>
    <xf numFmtId="165" fontId="7" fillId="0" borderId="1" xfId="0" applyNumberFormat="1" applyFont="1" applyBorder="1" applyAlignment="1">
      <alignment wrapText="1"/>
    </xf>
    <xf numFmtId="0" fontId="21" fillId="0" borderId="0" xfId="2" applyFill="1"/>
    <xf numFmtId="2" fontId="21" fillId="0" borderId="0" xfId="2" applyNumberFormat="1" applyFill="1"/>
    <xf numFmtId="0" fontId="2" fillId="0" borderId="0" xfId="0" applyFont="1" applyAlignment="1">
      <alignment horizontal="left"/>
    </xf>
    <xf numFmtId="0" fontId="8" fillId="9" borderId="1" xfId="2" applyFont="1" applyFill="1" applyBorder="1" applyAlignment="1">
      <alignment horizontal="center" vertical="center" wrapText="1"/>
    </xf>
    <xf numFmtId="49" fontId="8" fillId="9" borderId="1" xfId="2" applyNumberFormat="1" applyFont="1" applyFill="1" applyBorder="1" applyAlignment="1">
      <alignment horizontal="center" vertical="center" wrapText="1"/>
    </xf>
    <xf numFmtId="0" fontId="8" fillId="0" borderId="0" xfId="2" applyFont="1" applyFill="1" applyBorder="1" applyAlignment="1">
      <alignment horizontal="center" vertical="center" wrapText="1"/>
    </xf>
    <xf numFmtId="49" fontId="8" fillId="0" borderId="0" xfId="2" applyNumberFormat="1" applyFont="1" applyFill="1" applyBorder="1" applyAlignment="1">
      <alignment horizontal="center" vertical="center" wrapText="1"/>
    </xf>
    <xf numFmtId="0" fontId="7" fillId="0" borderId="12" xfId="2" applyFont="1" applyFill="1" applyBorder="1" applyAlignment="1">
      <alignment horizontal="center" vertical="top"/>
    </xf>
    <xf numFmtId="49" fontId="7" fillId="0" borderId="12" xfId="2" applyNumberFormat="1" applyFont="1" applyFill="1" applyBorder="1" applyAlignment="1">
      <alignment horizontal="center" vertical="top" wrapText="1"/>
    </xf>
    <xf numFmtId="0" fontId="7" fillId="0" borderId="0" xfId="2" applyFont="1" applyFill="1" applyBorder="1" applyAlignment="1">
      <alignment horizontal="center" vertical="top"/>
    </xf>
    <xf numFmtId="49" fontId="7" fillId="0" borderId="0" xfId="2" applyNumberFormat="1" applyFont="1" applyFill="1" applyBorder="1" applyAlignment="1">
      <alignment horizontal="center" vertical="top" wrapText="1"/>
    </xf>
    <xf numFmtId="3" fontId="8" fillId="0" borderId="0" xfId="6" applyNumberFormat="1" applyFont="1" applyFill="1" applyBorder="1" applyAlignment="1">
      <alignment horizontal="center" vertical="top"/>
    </xf>
    <xf numFmtId="0" fontId="8" fillId="0" borderId="0" xfId="2" applyFont="1" applyFill="1" applyBorder="1" applyAlignment="1">
      <alignment horizontal="left" vertical="top"/>
    </xf>
    <xf numFmtId="0" fontId="8" fillId="0" borderId="0" xfId="2" applyFont="1" applyFill="1" applyBorder="1" applyAlignment="1">
      <alignment horizontal="center" vertical="top"/>
    </xf>
    <xf numFmtId="0" fontId="8" fillId="0" borderId="0" xfId="2" applyFont="1" applyFill="1" applyBorder="1" applyAlignment="1">
      <alignment vertical="top"/>
    </xf>
    <xf numFmtId="49" fontId="7" fillId="0" borderId="0" xfId="2" applyNumberFormat="1" applyFont="1" applyFill="1" applyBorder="1" applyAlignment="1">
      <alignment horizontal="center" vertical="top"/>
    </xf>
    <xf numFmtId="0" fontId="8" fillId="0" borderId="0" xfId="2" applyFont="1" applyFill="1" applyBorder="1" applyAlignment="1">
      <alignment vertical="top" wrapText="1"/>
    </xf>
    <xf numFmtId="3" fontId="8" fillId="0" borderId="13" xfId="6" applyNumberFormat="1" applyFont="1" applyFill="1" applyBorder="1" applyAlignment="1">
      <alignment horizontal="center" vertical="top"/>
    </xf>
    <xf numFmtId="0" fontId="8" fillId="7" borderId="14" xfId="2" applyFont="1" applyFill="1" applyBorder="1" applyAlignment="1">
      <alignment horizontal="left" vertical="top"/>
    </xf>
    <xf numFmtId="0" fontId="8" fillId="7" borderId="15" xfId="2" applyFont="1" applyFill="1" applyBorder="1" applyAlignment="1">
      <alignment horizontal="center" vertical="top"/>
    </xf>
    <xf numFmtId="0" fontId="24" fillId="0" borderId="1" xfId="2" applyFont="1" applyFill="1" applyBorder="1" applyAlignment="1">
      <alignment horizontal="left" vertical="top"/>
    </xf>
    <xf numFmtId="0" fontId="24" fillId="0" borderId="1" xfId="2" applyFont="1" applyFill="1" applyBorder="1" applyAlignment="1">
      <alignment horizontal="center" vertical="top"/>
    </xf>
    <xf numFmtId="0" fontId="24" fillId="0" borderId="0" xfId="2" applyFont="1" applyFill="1" applyBorder="1" applyAlignment="1">
      <alignment horizontal="left" vertical="top"/>
    </xf>
    <xf numFmtId="0" fontId="23" fillId="0" borderId="0" xfId="2" applyFont="1" applyFill="1" applyBorder="1" applyAlignment="1">
      <alignment horizontal="left" vertical="top"/>
    </xf>
    <xf numFmtId="0" fontId="23" fillId="0" borderId="0" xfId="2" applyFont="1" applyFill="1" applyBorder="1" applyAlignment="1">
      <alignment horizontal="center" vertical="top"/>
    </xf>
    <xf numFmtId="1" fontId="19" fillId="0" borderId="0" xfId="2" applyNumberFormat="1" applyFont="1" applyAlignment="1">
      <alignment horizontal="left"/>
    </xf>
    <xf numFmtId="0" fontId="21" fillId="0" borderId="0" xfId="2" applyFont="1" applyFill="1"/>
    <xf numFmtId="0" fontId="20" fillId="8" borderId="1" xfId="2" applyFont="1" applyFill="1" applyBorder="1" applyAlignment="1">
      <alignment horizontal="left" vertical="top"/>
    </xf>
    <xf numFmtId="0" fontId="20" fillId="8" borderId="1" xfId="2" applyFont="1" applyFill="1" applyBorder="1" applyAlignment="1">
      <alignment vertical="top"/>
    </xf>
    <xf numFmtId="0" fontId="20" fillId="8" borderId="1" xfId="2" applyFont="1" applyFill="1" applyBorder="1" applyAlignment="1">
      <alignment vertical="top" wrapText="1"/>
    </xf>
    <xf numFmtId="0" fontId="18" fillId="8" borderId="1" xfId="2" applyFont="1" applyFill="1" applyBorder="1" applyAlignment="1">
      <alignment horizontal="left" vertical="top"/>
    </xf>
    <xf numFmtId="0" fontId="18" fillId="8" borderId="1" xfId="2" applyFont="1" applyFill="1" applyBorder="1" applyAlignment="1">
      <alignment horizontal="center" vertical="top"/>
    </xf>
    <xf numFmtId="3" fontId="20" fillId="8" borderId="1" xfId="6" applyNumberFormat="1" applyFont="1" applyFill="1" applyBorder="1" applyAlignment="1">
      <alignment horizontal="center" vertical="top"/>
    </xf>
    <xf numFmtId="0" fontId="3" fillId="0" borderId="0" xfId="1" applyAlignment="1">
      <alignment horizontal="left"/>
    </xf>
    <xf numFmtId="49" fontId="18" fillId="0" borderId="1" xfId="3" applyNumberFormat="1" applyFont="1" applyFill="1" applyBorder="1" applyAlignment="1">
      <alignment horizontal="center" vertical="center"/>
    </xf>
    <xf numFmtId="166" fontId="11" fillId="0" borderId="1" xfId="3" applyNumberFormat="1" applyFont="1" applyFill="1" applyBorder="1" applyAlignment="1">
      <alignment horizontal="center" vertical="center"/>
    </xf>
    <xf numFmtId="49" fontId="18" fillId="0" borderId="1" xfId="3" applyNumberFormat="1" applyFont="1" applyFill="1" applyBorder="1" applyAlignment="1">
      <alignment horizontal="left" vertical="center"/>
    </xf>
    <xf numFmtId="0" fontId="17" fillId="0" borderId="0" xfId="0" applyFont="1" applyFill="1" applyBorder="1" applyAlignment="1"/>
    <xf numFmtId="49" fontId="18" fillId="0" borderId="0" xfId="3" applyNumberFormat="1" applyFont="1" applyFill="1" applyBorder="1" applyAlignment="1">
      <alignment horizontal="center" vertical="center"/>
    </xf>
    <xf numFmtId="166" fontId="11" fillId="0" borderId="0" xfId="3" applyNumberFormat="1" applyFont="1" applyFill="1" applyBorder="1" applyAlignment="1">
      <alignment horizontal="center" vertical="center"/>
    </xf>
    <xf numFmtId="0" fontId="2" fillId="8" borderId="1" xfId="0" applyFont="1" applyFill="1" applyBorder="1" applyAlignment="1">
      <alignment horizontal="center" vertical="center" wrapText="1"/>
    </xf>
    <xf numFmtId="0" fontId="2" fillId="8" borderId="1" xfId="0" applyFont="1" applyFill="1" applyBorder="1" applyAlignment="1">
      <alignment vertical="center" wrapText="1"/>
    </xf>
    <xf numFmtId="1" fontId="14" fillId="0" borderId="1" xfId="0" applyNumberFormat="1" applyFont="1" applyBorder="1" applyAlignment="1">
      <alignment horizontal="center" vertical="center" wrapText="1"/>
    </xf>
    <xf numFmtId="1" fontId="8" fillId="3" borderId="1" xfId="0" applyNumberFormat="1" applyFont="1" applyFill="1" applyBorder="1" applyAlignment="1">
      <alignment horizontal="center" textRotation="90"/>
    </xf>
    <xf numFmtId="1" fontId="8" fillId="3" borderId="1" xfId="0" applyNumberFormat="1" applyFont="1" applyFill="1" applyBorder="1" applyAlignment="1">
      <alignment horizontal="center" textRotation="90" wrapText="1"/>
    </xf>
    <xf numFmtId="1" fontId="0" fillId="0" borderId="0" xfId="0" applyNumberFormat="1" applyFont="1" applyAlignment="1"/>
    <xf numFmtId="1" fontId="0" fillId="0" borderId="0" xfId="0" applyNumberFormat="1" applyFont="1" applyBorder="1" applyAlignment="1"/>
    <xf numFmtId="1" fontId="0" fillId="0" borderId="0" xfId="0" applyNumberFormat="1" applyFont="1" applyBorder="1" applyAlignment="1">
      <alignment horizontal="left" vertical="center" wrapText="1"/>
    </xf>
    <xf numFmtId="1" fontId="3" fillId="0" borderId="0" xfId="1" applyNumberFormat="1" applyBorder="1" applyAlignment="1">
      <alignment horizontal="left" vertical="center"/>
    </xf>
    <xf numFmtId="2" fontId="13" fillId="0" borderId="0" xfId="0" applyNumberFormat="1" applyFont="1" applyFill="1" applyBorder="1" applyAlignment="1">
      <alignment horizontal="center"/>
    </xf>
    <xf numFmtId="1" fontId="2" fillId="10" borderId="1" xfId="0" applyNumberFormat="1" applyFont="1" applyFill="1" applyBorder="1" applyAlignment="1">
      <alignment horizontal="left"/>
    </xf>
    <xf numFmtId="1" fontId="2" fillId="10" borderId="1" xfId="0" applyNumberFormat="1" applyFont="1" applyFill="1" applyBorder="1" applyAlignment="1">
      <alignment horizontal="center"/>
    </xf>
    <xf numFmtId="49" fontId="7" fillId="0" borderId="1" xfId="0" applyNumberFormat="1" applyFont="1" applyFill="1" applyBorder="1" applyAlignment="1">
      <alignment horizontal="center"/>
    </xf>
    <xf numFmtId="1" fontId="7" fillId="0" borderId="1" xfId="0" applyNumberFormat="1" applyFont="1" applyFill="1" applyBorder="1" applyAlignment="1">
      <alignment horizontal="center" vertical="center" wrapText="1"/>
    </xf>
    <xf numFmtId="1" fontId="7" fillId="0" borderId="1" xfId="0" applyNumberFormat="1" applyFont="1" applyBorder="1" applyAlignment="1">
      <alignment horizontal="center"/>
    </xf>
    <xf numFmtId="1" fontId="7" fillId="0" borderId="1" xfId="0" applyNumberFormat="1" applyFont="1" applyFill="1" applyBorder="1" applyAlignment="1">
      <alignment horizontal="center"/>
    </xf>
    <xf numFmtId="1" fontId="8" fillId="0" borderId="1" xfId="0" applyNumberFormat="1" applyFont="1" applyBorder="1" applyAlignment="1">
      <alignment horizontal="center" vertical="center" wrapText="1"/>
    </xf>
    <xf numFmtId="2" fontId="7" fillId="0" borderId="1" xfId="0" applyNumberFormat="1" applyFont="1" applyBorder="1" applyAlignment="1">
      <alignment horizontal="center"/>
    </xf>
    <xf numFmtId="1" fontId="13" fillId="0" borderId="0" xfId="0" applyNumberFormat="1" applyFont="1" applyBorder="1" applyAlignment="1"/>
    <xf numFmtId="1" fontId="8" fillId="0" borderId="0" xfId="0" applyNumberFormat="1" applyFont="1" applyBorder="1" applyAlignment="1"/>
    <xf numFmtId="1" fontId="7" fillId="0" borderId="1" xfId="0" applyNumberFormat="1" applyFont="1" applyBorder="1" applyAlignment="1">
      <alignment horizontal="center" vertical="center" wrapText="1"/>
    </xf>
    <xf numFmtId="49" fontId="18" fillId="10" borderId="1" xfId="0" applyNumberFormat="1" applyFont="1" applyFill="1" applyBorder="1"/>
    <xf numFmtId="1" fontId="0" fillId="10" borderId="1" xfId="0" applyNumberFormat="1" applyFont="1" applyFill="1" applyBorder="1" applyAlignment="1">
      <alignment horizontal="center"/>
    </xf>
    <xf numFmtId="1" fontId="0" fillId="10" borderId="1" xfId="0" applyNumberFormat="1" applyFont="1" applyFill="1" applyBorder="1" applyAlignment="1">
      <alignment horizontal="center" vertical="center" wrapText="1"/>
    </xf>
    <xf numFmtId="1" fontId="3" fillId="0" borderId="0" xfId="1" applyNumberFormat="1" applyAlignment="1">
      <alignment horizontal="left"/>
    </xf>
    <xf numFmtId="1" fontId="8" fillId="10" borderId="1" xfId="0" applyNumberFormat="1" applyFont="1" applyFill="1" applyBorder="1" applyAlignment="1">
      <alignment horizontal="center" vertical="center" wrapText="1"/>
    </xf>
    <xf numFmtId="1" fontId="8" fillId="0" borderId="1" xfId="0" applyNumberFormat="1" applyFont="1" applyFill="1" applyBorder="1" applyAlignment="1">
      <alignment horizontal="center"/>
    </xf>
    <xf numFmtId="1" fontId="2" fillId="3" borderId="1" xfId="0" applyNumberFormat="1" applyFont="1" applyFill="1" applyBorder="1" applyAlignment="1">
      <alignment horizontal="center"/>
    </xf>
    <xf numFmtId="1" fontId="0" fillId="4" borderId="1" xfId="0" applyNumberFormat="1" applyFont="1" applyFill="1" applyBorder="1" applyAlignment="1">
      <alignment horizontal="center"/>
    </xf>
    <xf numFmtId="1" fontId="0" fillId="0" borderId="1" xfId="0" applyNumberFormat="1" applyFont="1" applyFill="1" applyBorder="1" applyAlignment="1">
      <alignment horizontal="center"/>
    </xf>
    <xf numFmtId="1" fontId="0" fillId="0" borderId="1" xfId="0" applyNumberFormat="1" applyFont="1" applyBorder="1" applyAlignment="1">
      <alignment horizontal="center"/>
    </xf>
    <xf numFmtId="1" fontId="0" fillId="6" borderId="1" xfId="0" applyNumberFormat="1" applyFont="1" applyFill="1" applyBorder="1" applyAlignment="1">
      <alignment horizontal="center"/>
    </xf>
    <xf numFmtId="1" fontId="2" fillId="0" borderId="1" xfId="0" applyNumberFormat="1" applyFont="1" applyBorder="1" applyAlignment="1">
      <alignment horizontal="center"/>
    </xf>
    <xf numFmtId="1" fontId="2" fillId="11" borderId="1" xfId="0" applyNumberFormat="1" applyFont="1" applyFill="1" applyBorder="1" applyAlignment="1">
      <alignment horizontal="center"/>
    </xf>
    <xf numFmtId="1" fontId="64" fillId="0" borderId="0" xfId="0" applyNumberFormat="1" applyFont="1" applyAlignment="1">
      <alignment horizontal="center"/>
    </xf>
    <xf numFmtId="1" fontId="65" fillId="0" borderId="1" xfId="0" applyNumberFormat="1" applyFont="1" applyFill="1" applyBorder="1" applyAlignment="1">
      <alignment horizontal="left"/>
    </xf>
    <xf numFmtId="1" fontId="65" fillId="0" borderId="0" xfId="0" applyNumberFormat="1" applyFont="1" applyFill="1" applyBorder="1" applyAlignment="1">
      <alignment horizontal="center"/>
    </xf>
    <xf numFmtId="1" fontId="65" fillId="0" borderId="0" xfId="0" applyNumberFormat="1" applyFont="1" applyFill="1" applyBorder="1" applyAlignment="1">
      <alignment horizontal="left" vertical="center" wrapText="1"/>
    </xf>
    <xf numFmtId="1" fontId="65" fillId="0" borderId="0" xfId="0" applyNumberFormat="1" applyFont="1" applyFill="1" applyBorder="1" applyAlignment="1">
      <alignment horizontal="left" vertical="center"/>
    </xf>
    <xf numFmtId="1" fontId="66" fillId="0" borderId="0" xfId="0" applyNumberFormat="1" applyFont="1" applyAlignment="1">
      <alignment horizontal="center"/>
    </xf>
    <xf numFmtId="1" fontId="2" fillId="0" borderId="0" xfId="0" applyNumberFormat="1" applyFont="1" applyFill="1" applyBorder="1" applyAlignment="1">
      <alignment horizontal="left" vertical="center" wrapText="1"/>
    </xf>
    <xf numFmtId="1" fontId="2" fillId="0" borderId="0" xfId="0" applyNumberFormat="1" applyFont="1" applyFill="1" applyBorder="1" applyAlignment="1">
      <alignment horizontal="left" vertical="center"/>
    </xf>
    <xf numFmtId="0" fontId="7" fillId="0" borderId="1" xfId="0" applyNumberFormat="1" applyFont="1" applyBorder="1" applyAlignment="1">
      <alignment horizontal="center"/>
    </xf>
    <xf numFmtId="1" fontId="0" fillId="0" borderId="1" xfId="0" applyNumberFormat="1" applyFont="1" applyFill="1" applyBorder="1" applyAlignment="1">
      <alignment horizontal="center" vertical="center" wrapText="1"/>
    </xf>
    <xf numFmtId="1" fontId="2" fillId="12" borderId="1" xfId="0" applyNumberFormat="1" applyFont="1" applyFill="1" applyBorder="1" applyAlignment="1">
      <alignment horizontal="center"/>
    </xf>
    <xf numFmtId="1" fontId="2" fillId="3" borderId="1" xfId="0" applyNumberFormat="1" applyFont="1" applyFill="1" applyBorder="1" applyAlignment="1">
      <alignment horizontal="center" textRotation="90" wrapText="1"/>
    </xf>
    <xf numFmtId="1" fontId="2" fillId="11" borderId="1" xfId="0" applyNumberFormat="1" applyFont="1" applyFill="1" applyBorder="1" applyAlignment="1">
      <alignment horizontal="center" textRotation="90" wrapText="1"/>
    </xf>
    <xf numFmtId="1" fontId="37" fillId="0" borderId="1" xfId="0" applyNumberFormat="1" applyFont="1" applyFill="1" applyBorder="1" applyAlignment="1">
      <alignment horizontal="center"/>
    </xf>
    <xf numFmtId="49" fontId="13" fillId="0" borderId="1" xfId="0" applyNumberFormat="1" applyFont="1" applyFill="1" applyBorder="1" applyAlignment="1">
      <alignment horizontal="center"/>
    </xf>
    <xf numFmtId="1" fontId="2" fillId="12" borderId="1" xfId="0" applyNumberFormat="1" applyFont="1" applyFill="1" applyBorder="1" applyAlignment="1">
      <alignment horizontal="left"/>
    </xf>
    <xf numFmtId="1" fontId="13" fillId="0" borderId="0" xfId="0" applyNumberFormat="1" applyFont="1" applyAlignment="1">
      <alignment horizontal="left"/>
    </xf>
    <xf numFmtId="0" fontId="67" fillId="0" borderId="0" xfId="0" applyFont="1" applyFill="1" applyBorder="1" applyAlignment="1">
      <alignment horizontal="left" vertical="center"/>
    </xf>
    <xf numFmtId="1" fontId="0" fillId="0" borderId="0" xfId="0" applyNumberFormat="1" applyFont="1" applyFill="1" applyAlignment="1">
      <alignment horizontal="center"/>
    </xf>
    <xf numFmtId="1" fontId="66" fillId="0" borderId="0" xfId="0" applyNumberFormat="1" applyFont="1" applyFill="1" applyBorder="1" applyAlignment="1">
      <alignment horizontal="center"/>
    </xf>
    <xf numFmtId="1" fontId="65" fillId="0" borderId="0" xfId="0" applyNumberFormat="1" applyFont="1" applyFill="1" applyBorder="1" applyAlignment="1">
      <alignment horizontal="left"/>
    </xf>
    <xf numFmtId="1" fontId="66" fillId="0" borderId="0" xfId="0" applyNumberFormat="1" applyFont="1" applyFill="1" applyAlignment="1">
      <alignment horizontal="center"/>
    </xf>
    <xf numFmtId="1" fontId="8" fillId="0" borderId="0" xfId="0" applyNumberFormat="1" applyFont="1" applyBorder="1" applyAlignment="1">
      <alignment horizontal="center"/>
    </xf>
    <xf numFmtId="1" fontId="38" fillId="0" borderId="0" xfId="0" applyNumberFormat="1" applyFont="1" applyFill="1" applyBorder="1" applyAlignment="1">
      <alignment horizontal="left" vertical="center"/>
    </xf>
    <xf numFmtId="1" fontId="2" fillId="0" borderId="1" xfId="0" applyNumberFormat="1" applyFont="1" applyFill="1" applyBorder="1" applyAlignment="1">
      <alignment horizontal="center" vertical="center" wrapText="1"/>
    </xf>
    <xf numFmtId="1" fontId="2" fillId="10" borderId="1" xfId="0" applyNumberFormat="1" applyFont="1" applyFill="1" applyBorder="1" applyAlignment="1">
      <alignment horizontal="center" vertical="center" wrapText="1"/>
    </xf>
    <xf numFmtId="0" fontId="19" fillId="0" borderId="0" xfId="0" applyFont="1" applyFill="1" applyBorder="1" applyAlignment="1">
      <alignment horizontal="left" vertical="top" wrapText="1"/>
    </xf>
    <xf numFmtId="1" fontId="9" fillId="0" borderId="0" xfId="0" applyNumberFormat="1" applyFont="1" applyBorder="1" applyAlignment="1">
      <alignment horizontal="center"/>
    </xf>
    <xf numFmtId="1" fontId="2" fillId="0" borderId="1" xfId="0" applyNumberFormat="1" applyFont="1" applyFill="1" applyBorder="1" applyAlignment="1">
      <alignment horizontal="left"/>
    </xf>
    <xf numFmtId="1" fontId="65" fillId="0" borderId="1" xfId="0" applyNumberFormat="1" applyFont="1" applyFill="1" applyBorder="1" applyAlignment="1">
      <alignment horizontal="center"/>
    </xf>
    <xf numFmtId="0" fontId="7" fillId="0" borderId="1" xfId="0" applyNumberFormat="1" applyFont="1" applyFill="1" applyBorder="1" applyAlignment="1">
      <alignment horizontal="center"/>
    </xf>
    <xf numFmtId="1" fontId="3" fillId="0" borderId="1" xfId="1" applyNumberFormat="1" applyBorder="1" applyAlignment="1">
      <alignment horizontal="left"/>
    </xf>
    <xf numFmtId="1" fontId="3" fillId="0" borderId="0" xfId="1" applyNumberFormat="1" applyFill="1" applyBorder="1" applyAlignment="1">
      <alignment horizontal="left"/>
    </xf>
    <xf numFmtId="1" fontId="13" fillId="0" borderId="0" xfId="0" applyNumberFormat="1" applyFont="1" applyFill="1" applyBorder="1" applyAlignment="1">
      <alignment horizontal="left"/>
    </xf>
    <xf numFmtId="1" fontId="3" fillId="0" borderId="0" xfId="1" applyNumberFormat="1" applyFont="1" applyAlignment="1">
      <alignment horizontal="left"/>
    </xf>
    <xf numFmtId="1" fontId="2" fillId="8" borderId="0" xfId="0" applyNumberFormat="1" applyFont="1" applyFill="1" applyAlignment="1">
      <alignment horizontal="left"/>
    </xf>
    <xf numFmtId="1" fontId="65" fillId="8" borderId="0" xfId="0" applyNumberFormat="1" applyFont="1" applyFill="1" applyBorder="1" applyAlignment="1">
      <alignment horizontal="center"/>
    </xf>
    <xf numFmtId="0" fontId="7" fillId="8" borderId="0" xfId="0" applyNumberFormat="1" applyFont="1" applyFill="1" applyBorder="1" applyAlignment="1">
      <alignment horizontal="center"/>
    </xf>
    <xf numFmtId="1" fontId="13" fillId="8" borderId="0" xfId="0" applyNumberFormat="1" applyFont="1" applyFill="1" applyBorder="1" applyAlignment="1">
      <alignment horizontal="center"/>
    </xf>
    <xf numFmtId="1" fontId="2" fillId="0" borderId="0" xfId="0" applyNumberFormat="1" applyFont="1" applyFill="1" applyAlignment="1">
      <alignment horizontal="left"/>
    </xf>
    <xf numFmtId="1" fontId="64" fillId="0" borderId="0" xfId="0" applyNumberFormat="1" applyFont="1" applyFill="1" applyBorder="1" applyAlignment="1">
      <alignment horizontal="left" vertical="center"/>
    </xf>
    <xf numFmtId="1" fontId="0" fillId="0" borderId="0" xfId="0" applyNumberFormat="1" applyFont="1" applyFill="1" applyBorder="1" applyAlignment="1">
      <alignment horizontal="left" vertical="center"/>
    </xf>
    <xf numFmtId="1" fontId="2" fillId="0" borderId="0" xfId="0" applyNumberFormat="1" applyFont="1" applyFill="1" applyAlignment="1">
      <alignment horizontal="center"/>
    </xf>
    <xf numFmtId="1" fontId="2" fillId="0" borderId="0" xfId="0" applyNumberFormat="1" applyFont="1" applyFill="1" applyBorder="1" applyAlignment="1">
      <alignment horizontal="center" vertical="center" wrapText="1"/>
    </xf>
    <xf numFmtId="0" fontId="68" fillId="0" borderId="0" xfId="0" applyFont="1" applyAlignment="1">
      <alignment horizontal="left" vertical="center"/>
    </xf>
    <xf numFmtId="0" fontId="0" fillId="0" borderId="0" xfId="0" applyFont="1" applyAlignment="1">
      <alignment horizontal="left" vertical="center"/>
    </xf>
    <xf numFmtId="0" fontId="2" fillId="0" borderId="0" xfId="0" applyFont="1" applyAlignment="1">
      <alignment horizontal="left" vertical="center"/>
    </xf>
    <xf numFmtId="49" fontId="3" fillId="0" borderId="1" xfId="1" applyNumberFormat="1" applyFill="1" applyBorder="1" applyAlignment="1">
      <alignment horizontal="left"/>
    </xf>
    <xf numFmtId="1" fontId="7" fillId="0" borderId="0" xfId="0" applyNumberFormat="1" applyFont="1" applyFill="1" applyBorder="1" applyAlignment="1">
      <alignment horizontal="left" vertical="center"/>
    </xf>
    <xf numFmtId="1" fontId="7" fillId="0" borderId="0" xfId="0" applyNumberFormat="1" applyFont="1" applyFill="1" applyBorder="1" applyAlignment="1">
      <alignment horizontal="left" vertical="center" wrapText="1"/>
    </xf>
    <xf numFmtId="1" fontId="0" fillId="0" borderId="16" xfId="0" applyNumberFormat="1" applyFont="1" applyFill="1" applyBorder="1" applyAlignment="1">
      <alignment horizontal="center"/>
    </xf>
    <xf numFmtId="1" fontId="14" fillId="0" borderId="0" xfId="0" applyNumberFormat="1" applyFont="1" applyFill="1"/>
    <xf numFmtId="1" fontId="2" fillId="13" borderId="1" xfId="0" applyNumberFormat="1" applyFont="1" applyFill="1" applyBorder="1" applyAlignment="1">
      <alignment horizontal="center" textRotation="90" wrapText="1"/>
    </xf>
    <xf numFmtId="1" fontId="2" fillId="0" borderId="1" xfId="0" applyNumberFormat="1" applyFont="1" applyBorder="1" applyAlignment="1">
      <alignment horizontal="center" vertical="center" wrapText="1"/>
    </xf>
    <xf numFmtId="1" fontId="2" fillId="13" borderId="1" xfId="0" applyNumberFormat="1" applyFont="1" applyFill="1" applyBorder="1" applyAlignment="1">
      <alignment horizontal="center"/>
    </xf>
    <xf numFmtId="1" fontId="2" fillId="10" borderId="1" xfId="0" applyNumberFormat="1" applyFont="1" applyFill="1" applyBorder="1" applyAlignment="1"/>
    <xf numFmtId="1" fontId="2" fillId="0" borderId="0" xfId="0" applyNumberFormat="1" applyFont="1"/>
    <xf numFmtId="1" fontId="2" fillId="0" borderId="0" xfId="0" applyNumberFormat="1" applyFont="1" applyBorder="1" applyAlignment="1"/>
    <xf numFmtId="1" fontId="9" fillId="0" borderId="0" xfId="0" applyNumberFormat="1" applyFont="1" applyBorder="1" applyAlignment="1"/>
    <xf numFmtId="1" fontId="69" fillId="0" borderId="1" xfId="0" applyNumberFormat="1" applyFont="1" applyFill="1" applyBorder="1" applyAlignment="1">
      <alignment horizontal="center"/>
    </xf>
    <xf numFmtId="1" fontId="2" fillId="10" borderId="1" xfId="0" applyNumberFormat="1" applyFont="1" applyFill="1" applyBorder="1" applyAlignment="1">
      <alignment horizontal="left"/>
    </xf>
    <xf numFmtId="1" fontId="2" fillId="0" borderId="1" xfId="0" applyNumberFormat="1" applyFont="1" applyFill="1" applyBorder="1" applyAlignment="1"/>
    <xf numFmtId="1" fontId="2" fillId="0" borderId="9" xfId="0" applyNumberFormat="1" applyFont="1" applyBorder="1" applyAlignment="1"/>
    <xf numFmtId="1" fontId="14" fillId="0" borderId="9" xfId="0" applyNumberFormat="1" applyFont="1" applyFill="1" applyBorder="1" applyAlignment="1"/>
    <xf numFmtId="1" fontId="8" fillId="0" borderId="9" xfId="0" applyNumberFormat="1" applyFont="1" applyBorder="1" applyAlignment="1"/>
    <xf numFmtId="1" fontId="14" fillId="0" borderId="9" xfId="0" applyNumberFormat="1" applyFont="1" applyBorder="1" applyAlignment="1"/>
    <xf numFmtId="1" fontId="2" fillId="0" borderId="0" xfId="0" applyNumberFormat="1" applyFont="1" applyFill="1" applyBorder="1" applyAlignment="1"/>
    <xf numFmtId="1" fontId="13" fillId="0" borderId="0" xfId="0" applyNumberFormat="1" applyFont="1" applyFill="1" applyBorder="1" applyAlignment="1"/>
    <xf numFmtId="0" fontId="60" fillId="9" borderId="1" xfId="0" applyFont="1" applyFill="1" applyBorder="1" applyAlignment="1">
      <alignment horizontal="center" vertical="center" wrapText="1"/>
    </xf>
    <xf numFmtId="0" fontId="68" fillId="0" borderId="0" xfId="0" applyFont="1" applyAlignment="1">
      <alignment vertical="center"/>
    </xf>
    <xf numFmtId="0" fontId="0" fillId="0" borderId="0" xfId="0" applyFont="1" applyAlignment="1">
      <alignment vertical="center"/>
    </xf>
    <xf numFmtId="1" fontId="3" fillId="0" borderId="1" xfId="1" applyNumberFormat="1" applyFill="1" applyBorder="1" applyAlignment="1"/>
    <xf numFmtId="1" fontId="2" fillId="13" borderId="4" xfId="0" applyNumberFormat="1" applyFont="1" applyFill="1" applyBorder="1" applyAlignment="1"/>
    <xf numFmtId="1" fontId="2" fillId="13" borderId="5" xfId="0" applyNumberFormat="1" applyFont="1" applyFill="1" applyBorder="1" applyAlignment="1"/>
    <xf numFmtId="1" fontId="2" fillId="13" borderId="6" xfId="0" applyNumberFormat="1" applyFont="1" applyFill="1" applyBorder="1" applyAlignment="1"/>
    <xf numFmtId="1" fontId="2" fillId="3" borderId="1" xfId="0" applyNumberFormat="1" applyFont="1" applyFill="1" applyBorder="1" applyAlignment="1">
      <alignment horizontal="center" vertical="center" wrapText="1"/>
    </xf>
    <xf numFmtId="0" fontId="7" fillId="0" borderId="1" xfId="0" applyNumberFormat="1" applyFont="1" applyBorder="1" applyAlignment="1">
      <alignment horizontal="center" vertical="center" wrapText="1"/>
    </xf>
    <xf numFmtId="1" fontId="7" fillId="0" borderId="1" xfId="0" applyNumberFormat="1" applyFont="1" applyBorder="1"/>
    <xf numFmtId="1" fontId="7" fillId="0" borderId="0" xfId="0" applyNumberFormat="1" applyFont="1" applyFill="1" applyBorder="1" applyAlignment="1">
      <alignment horizontal="left"/>
    </xf>
    <xf numFmtId="1" fontId="0" fillId="9" borderId="1" xfId="0" applyNumberFormat="1" applyFont="1" applyFill="1" applyBorder="1" applyAlignment="1">
      <alignment horizontal="center" vertical="center" wrapText="1"/>
    </xf>
    <xf numFmtId="1" fontId="2" fillId="3" borderId="12" xfId="0" applyNumberFormat="1" applyFont="1" applyFill="1" applyBorder="1" applyAlignment="1">
      <alignment horizontal="center" textRotation="90" wrapText="1"/>
    </xf>
    <xf numFmtId="1" fontId="2" fillId="0" borderId="0" xfId="0" applyNumberFormat="1" applyFont="1" applyFill="1" applyBorder="1" applyAlignment="1">
      <alignment horizontal="center" textRotation="90" wrapText="1"/>
    </xf>
    <xf numFmtId="1" fontId="0" fillId="0" borderId="0" xfId="0" applyNumberFormat="1" applyFont="1" applyFill="1" applyBorder="1" applyAlignment="1"/>
    <xf numFmtId="1" fontId="0" fillId="0" borderId="0" xfId="0" applyNumberFormat="1" applyFont="1" applyFill="1" applyBorder="1" applyAlignment="1">
      <alignment horizontal="center" vertical="center" wrapText="1"/>
    </xf>
    <xf numFmtId="1" fontId="0" fillId="14" borderId="1" xfId="0" applyNumberFormat="1" applyFont="1" applyFill="1" applyBorder="1" applyAlignment="1">
      <alignment horizontal="center"/>
    </xf>
    <xf numFmtId="1" fontId="2" fillId="13" borderId="1" xfId="0" applyNumberFormat="1" applyFont="1" applyFill="1" applyBorder="1" applyAlignment="1">
      <alignment horizontal="center" vertical="center" wrapText="1"/>
    </xf>
    <xf numFmtId="1" fontId="9" fillId="0" borderId="0" xfId="0" applyNumberFormat="1" applyFont="1" applyFill="1" applyBorder="1" applyAlignment="1">
      <alignment horizontal="left"/>
    </xf>
    <xf numFmtId="1" fontId="0" fillId="15" borderId="1" xfId="0" applyNumberFormat="1" applyFont="1" applyFill="1" applyBorder="1" applyAlignment="1">
      <alignment horizontal="left"/>
    </xf>
    <xf numFmtId="1" fontId="0" fillId="15" borderId="1" xfId="0" applyNumberFormat="1" applyFont="1" applyFill="1" applyBorder="1" applyAlignment="1">
      <alignment horizontal="center"/>
    </xf>
    <xf numFmtId="1" fontId="0" fillId="15" borderId="1" xfId="0" applyNumberFormat="1" applyFont="1" applyFill="1" applyBorder="1" applyAlignment="1">
      <alignment horizontal="center" vertical="center" wrapText="1"/>
    </xf>
    <xf numFmtId="1" fontId="8" fillId="8" borderId="0" xfId="0" applyNumberFormat="1" applyFont="1" applyFill="1" applyBorder="1" applyAlignment="1">
      <alignment horizontal="center"/>
    </xf>
    <xf numFmtId="1" fontId="7" fillId="8" borderId="0" xfId="0" applyNumberFormat="1" applyFont="1" applyFill="1"/>
    <xf numFmtId="0" fontId="70" fillId="0" borderId="0" xfId="0" applyFont="1"/>
    <xf numFmtId="0" fontId="2" fillId="0" borderId="0" xfId="0" applyFont="1" applyAlignment="1">
      <alignment horizontal="right"/>
    </xf>
    <xf numFmtId="0" fontId="0" fillId="0" borderId="0" xfId="0" applyAlignment="1">
      <alignment horizontal="right"/>
    </xf>
    <xf numFmtId="0" fontId="0" fillId="0" borderId="0" xfId="0" applyAlignment="1">
      <alignment horizontal="left"/>
    </xf>
    <xf numFmtId="0" fontId="0" fillId="0" borderId="4" xfId="0" applyBorder="1" applyAlignment="1">
      <alignment horizontal="left"/>
    </xf>
    <xf numFmtId="0" fontId="0" fillId="0" borderId="6" xfId="0" applyBorder="1" applyAlignment="1">
      <alignment horizontal="left"/>
    </xf>
    <xf numFmtId="0" fontId="0" fillId="0" borderId="5" xfId="0" applyBorder="1" applyAlignment="1">
      <alignment horizontal="left"/>
    </xf>
    <xf numFmtId="0" fontId="9" fillId="0" borderId="0" xfId="0" applyFont="1"/>
    <xf numFmtId="0" fontId="6" fillId="8" borderId="1" xfId="1" applyFont="1" applyFill="1" applyBorder="1" applyAlignment="1">
      <alignment horizontal="left" vertical="center"/>
    </xf>
    <xf numFmtId="1" fontId="2" fillId="5" borderId="1" xfId="2" applyNumberFormat="1" applyFont="1" applyFill="1" applyBorder="1" applyAlignment="1">
      <alignment horizontal="center"/>
    </xf>
    <xf numFmtId="1" fontId="2" fillId="5" borderId="1" xfId="2" applyNumberFormat="1" applyFont="1" applyFill="1" applyBorder="1" applyAlignment="1">
      <alignment horizontal="left"/>
    </xf>
    <xf numFmtId="0" fontId="7" fillId="0" borderId="1" xfId="2" applyNumberFormat="1" applyFont="1" applyBorder="1" applyAlignment="1">
      <alignment horizontal="center"/>
    </xf>
    <xf numFmtId="1" fontId="20" fillId="0" borderId="1" xfId="2" applyNumberFormat="1" applyFont="1" applyBorder="1" applyAlignment="1">
      <alignment horizontal="center"/>
    </xf>
    <xf numFmtId="1" fontId="20" fillId="0" borderId="1" xfId="2" applyNumberFormat="1" applyFont="1" applyFill="1" applyBorder="1" applyAlignment="1">
      <alignment horizontal="center"/>
    </xf>
    <xf numFmtId="1" fontId="2" fillId="2" borderId="1" xfId="2" applyNumberFormat="1" applyFont="1" applyFill="1" applyBorder="1" applyAlignment="1">
      <alignment horizontal="center"/>
    </xf>
    <xf numFmtId="1" fontId="2" fillId="2" borderId="1" xfId="2" applyNumberFormat="1" applyFont="1" applyFill="1" applyBorder="1" applyAlignment="1">
      <alignment horizontal="center" textRotation="90"/>
    </xf>
    <xf numFmtId="1" fontId="2" fillId="0" borderId="0" xfId="2" applyNumberFormat="1" applyFont="1" applyFill="1" applyBorder="1" applyAlignment="1">
      <alignment horizontal="left"/>
    </xf>
    <xf numFmtId="2" fontId="2" fillId="0" borderId="0" xfId="2" applyNumberFormat="1" applyFont="1" applyFill="1" applyBorder="1" applyAlignment="1">
      <alignment horizontal="center"/>
    </xf>
    <xf numFmtId="1" fontId="2" fillId="0" borderId="0" xfId="2" applyNumberFormat="1" applyFont="1" applyFill="1" applyBorder="1" applyAlignment="1">
      <alignment horizontal="center"/>
    </xf>
    <xf numFmtId="1" fontId="20" fillId="14" borderId="1" xfId="2" applyNumberFormat="1" applyFont="1" applyFill="1" applyBorder="1" applyAlignment="1">
      <alignment horizontal="center"/>
    </xf>
    <xf numFmtId="1" fontId="2" fillId="0" borderId="1" xfId="2" applyNumberFormat="1" applyFont="1" applyFill="1" applyBorder="1" applyAlignment="1">
      <alignment horizontal="center" vertical="center" wrapText="1"/>
    </xf>
    <xf numFmtId="0" fontId="3" fillId="8" borderId="4" xfId="1" applyFill="1" applyBorder="1" applyAlignment="1"/>
    <xf numFmtId="0" fontId="3" fillId="8" borderId="4" xfId="1" applyFill="1" applyBorder="1" applyAlignment="1">
      <alignment horizontal="left"/>
    </xf>
    <xf numFmtId="0" fontId="3" fillId="8" borderId="1" xfId="1" applyFill="1" applyBorder="1" applyAlignment="1">
      <alignment horizontal="left"/>
    </xf>
    <xf numFmtId="0" fontId="3" fillId="8" borderId="1" xfId="1" applyFill="1" applyBorder="1" applyAlignment="1"/>
    <xf numFmtId="0" fontId="3" fillId="0" borderId="0" xfId="1" applyBorder="1" applyAlignment="1">
      <alignment horizontal="left"/>
    </xf>
    <xf numFmtId="1" fontId="3" fillId="0" borderId="0" xfId="1" applyNumberFormat="1" applyFill="1" applyBorder="1" applyAlignment="1">
      <alignment horizontal="left" vertical="center" wrapText="1"/>
    </xf>
    <xf numFmtId="1" fontId="3" fillId="0" borderId="1" xfId="1" applyNumberFormat="1" applyBorder="1" applyAlignment="1"/>
    <xf numFmtId="1" fontId="19" fillId="0" borderId="0" xfId="2" applyNumberFormat="1" applyFont="1" applyAlignment="1"/>
    <xf numFmtId="165" fontId="3" fillId="0" borderId="1" xfId="1" applyNumberFormat="1" applyBorder="1" applyAlignment="1"/>
    <xf numFmtId="0" fontId="0" fillId="0" borderId="17" xfId="0" applyFont="1" applyBorder="1" applyAlignment="1">
      <alignment horizontal="left"/>
    </xf>
    <xf numFmtId="0" fontId="0" fillId="0" borderId="18" xfId="0" applyFont="1" applyBorder="1" applyAlignment="1">
      <alignment horizontal="left"/>
    </xf>
    <xf numFmtId="0" fontId="0" fillId="0" borderId="15" xfId="0" applyFont="1" applyBorder="1" applyAlignment="1">
      <alignment horizontal="left"/>
    </xf>
    <xf numFmtId="0" fontId="0" fillId="0" borderId="19" xfId="0" applyFont="1" applyBorder="1" applyAlignment="1">
      <alignment horizontal="left"/>
    </xf>
    <xf numFmtId="0" fontId="0" fillId="0" borderId="20" xfId="0" applyFont="1" applyBorder="1" applyAlignment="1">
      <alignment horizontal="left"/>
    </xf>
    <xf numFmtId="0" fontId="0" fillId="0" borderId="21" xfId="0" applyFont="1" applyBorder="1" applyAlignment="1">
      <alignment horizontal="left"/>
    </xf>
    <xf numFmtId="0" fontId="0" fillId="0" borderId="4" xfId="0" applyFont="1" applyBorder="1" applyAlignment="1">
      <alignment horizontal="left"/>
    </xf>
    <xf numFmtId="0" fontId="0" fillId="0" borderId="5" xfId="0" applyFont="1" applyBorder="1" applyAlignment="1">
      <alignment horizontal="left"/>
    </xf>
    <xf numFmtId="0" fontId="0" fillId="0" borderId="6" xfId="0" applyFont="1" applyBorder="1" applyAlignment="1">
      <alignment horizontal="left"/>
    </xf>
    <xf numFmtId="0" fontId="0" fillId="0" borderId="22" xfId="0" applyFont="1" applyBorder="1" applyAlignment="1">
      <alignment horizontal="left"/>
    </xf>
    <xf numFmtId="0" fontId="0" fillId="0" borderId="23" xfId="0" applyFont="1" applyBorder="1" applyAlignment="1">
      <alignment horizontal="left"/>
    </xf>
    <xf numFmtId="0" fontId="0" fillId="0" borderId="4" xfId="0" applyFont="1" applyBorder="1"/>
    <xf numFmtId="0" fontId="0" fillId="0" borderId="5" xfId="0" applyFont="1" applyBorder="1"/>
    <xf numFmtId="0" fontId="0" fillId="0" borderId="6" xfId="0" applyFont="1" applyBorder="1" applyAlignment="1">
      <alignment horizontal="center"/>
    </xf>
    <xf numFmtId="0" fontId="0" fillId="0" borderId="17" xfId="0" applyFont="1" applyBorder="1"/>
    <xf numFmtId="0" fontId="0" fillId="0" borderId="18" xfId="0" applyFont="1" applyBorder="1"/>
    <xf numFmtId="0" fontId="0" fillId="0" borderId="15" xfId="0" applyFont="1" applyBorder="1" applyAlignment="1">
      <alignment horizontal="center"/>
    </xf>
    <xf numFmtId="0" fontId="0" fillId="0" borderId="22" xfId="0" applyFont="1" applyBorder="1"/>
    <xf numFmtId="0" fontId="0" fillId="0" borderId="23" xfId="0" applyFont="1" applyBorder="1" applyAlignment="1">
      <alignment horizontal="center"/>
    </xf>
    <xf numFmtId="0" fontId="0" fillId="0" borderId="19" xfId="0" applyFont="1" applyFill="1" applyBorder="1"/>
    <xf numFmtId="0" fontId="0" fillId="0" borderId="20" xfId="0" applyFont="1" applyBorder="1"/>
    <xf numFmtId="0" fontId="0" fillId="0" borderId="21" xfId="0" applyFont="1" applyBorder="1" applyAlignment="1">
      <alignment horizontal="center"/>
    </xf>
    <xf numFmtId="0" fontId="2" fillId="9" borderId="1" xfId="0" applyFont="1" applyFill="1" applyBorder="1" applyAlignment="1">
      <alignment horizontal="left"/>
    </xf>
    <xf numFmtId="0" fontId="2" fillId="9" borderId="12" xfId="0" applyFont="1" applyFill="1" applyBorder="1" applyAlignment="1">
      <alignment horizontal="left"/>
    </xf>
    <xf numFmtId="0" fontId="2" fillId="9" borderId="24" xfId="0" applyFont="1" applyFill="1" applyBorder="1" applyAlignment="1">
      <alignment horizontal="left"/>
    </xf>
    <xf numFmtId="0" fontId="2" fillId="9" borderId="9" xfId="0" applyFont="1" applyFill="1" applyBorder="1" applyAlignment="1">
      <alignment horizontal="left"/>
    </xf>
    <xf numFmtId="1" fontId="0" fillId="9" borderId="6" xfId="0" applyNumberFormat="1" applyFont="1" applyFill="1" applyBorder="1" applyAlignment="1">
      <alignment horizontal="center"/>
    </xf>
    <xf numFmtId="0" fontId="2" fillId="9" borderId="5" xfId="0" applyFont="1" applyFill="1" applyBorder="1"/>
    <xf numFmtId="0" fontId="2" fillId="9" borderId="6" xfId="0" applyFont="1" applyFill="1" applyBorder="1"/>
    <xf numFmtId="0" fontId="0" fillId="9" borderId="5" xfId="0" applyFont="1" applyFill="1" applyBorder="1" applyAlignment="1"/>
    <xf numFmtId="0" fontId="0" fillId="9" borderId="6" xfId="0" applyFont="1" applyFill="1" applyBorder="1" applyAlignment="1"/>
    <xf numFmtId="0" fontId="0" fillId="9" borderId="4" xfId="0" applyFont="1" applyFill="1" applyBorder="1"/>
    <xf numFmtId="0" fontId="0" fillId="9" borderId="4" xfId="0" applyFont="1" applyFill="1" applyBorder="1" applyAlignment="1"/>
    <xf numFmtId="0" fontId="2" fillId="9" borderId="17" xfId="0" applyFont="1" applyFill="1" applyBorder="1" applyAlignment="1">
      <alignment horizontal="left"/>
    </xf>
    <xf numFmtId="0" fontId="2" fillId="9" borderId="22" xfId="0" applyFont="1" applyFill="1" applyBorder="1" applyAlignment="1">
      <alignment horizontal="left"/>
    </xf>
    <xf numFmtId="0" fontId="20" fillId="8" borderId="1" xfId="2" applyFont="1" applyFill="1" applyBorder="1" applyAlignment="1">
      <alignment horizontal="left" vertical="top"/>
    </xf>
    <xf numFmtId="0" fontId="20" fillId="8" borderId="1" xfId="2" applyFont="1" applyFill="1" applyBorder="1" applyAlignment="1">
      <alignment horizontal="left" vertical="top"/>
    </xf>
    <xf numFmtId="1" fontId="2" fillId="10" borderId="4" xfId="0" applyNumberFormat="1" applyFont="1" applyFill="1" applyBorder="1" applyAlignment="1">
      <alignment horizontal="center" vertical="center" wrapText="1"/>
    </xf>
    <xf numFmtId="1" fontId="2" fillId="10" borderId="4" xfId="0" applyNumberFormat="1" applyFont="1" applyFill="1" applyBorder="1" applyAlignment="1">
      <alignment horizontal="center"/>
    </xf>
    <xf numFmtId="1" fontId="2" fillId="0" borderId="22" xfId="0" applyNumberFormat="1" applyFont="1" applyFill="1" applyBorder="1" applyAlignment="1">
      <alignment horizontal="center"/>
    </xf>
    <xf numFmtId="1" fontId="0" fillId="0" borderId="23" xfId="0" applyNumberFormat="1" applyFont="1" applyFill="1" applyBorder="1" applyAlignment="1">
      <alignment horizontal="center"/>
    </xf>
    <xf numFmtId="1" fontId="0" fillId="16" borderId="1" xfId="0" applyNumberFormat="1" applyFont="1" applyFill="1" applyBorder="1" applyAlignment="1">
      <alignment horizontal="center"/>
    </xf>
    <xf numFmtId="1" fontId="0" fillId="0" borderId="0" xfId="0" applyNumberFormat="1" applyFill="1" applyBorder="1" applyAlignment="1">
      <alignment horizontal="center"/>
    </xf>
    <xf numFmtId="49" fontId="3" fillId="0" borderId="0" xfId="1" applyNumberFormat="1" applyFill="1" applyBorder="1" applyAlignment="1">
      <alignment horizontal="left"/>
    </xf>
    <xf numFmtId="49" fontId="7" fillId="0" borderId="0" xfId="0" applyNumberFormat="1" applyFont="1" applyFill="1" applyBorder="1" applyAlignment="1">
      <alignment horizontal="center"/>
    </xf>
    <xf numFmtId="1" fontId="37" fillId="0" borderId="0" xfId="0" applyNumberFormat="1" applyFont="1" applyFill="1" applyBorder="1" applyAlignment="1">
      <alignment horizontal="center"/>
    </xf>
    <xf numFmtId="1" fontId="2" fillId="8" borderId="1" xfId="0" applyNumberFormat="1" applyFont="1" applyFill="1" applyBorder="1" applyAlignment="1">
      <alignment horizontal="right"/>
    </xf>
    <xf numFmtId="0" fontId="2" fillId="8" borderId="1" xfId="0" applyFont="1" applyFill="1" applyBorder="1" applyAlignment="1">
      <alignment horizontal="left"/>
    </xf>
    <xf numFmtId="1" fontId="2" fillId="3" borderId="1" xfId="0" applyNumberFormat="1" applyFont="1" applyFill="1" applyBorder="1" applyAlignment="1">
      <alignment horizontal="left"/>
    </xf>
    <xf numFmtId="1" fontId="2" fillId="10" borderId="1" xfId="0" applyNumberFormat="1" applyFont="1" applyFill="1" applyBorder="1" applyAlignment="1">
      <alignment horizontal="center" vertical="center" wrapText="1"/>
    </xf>
    <xf numFmtId="1" fontId="2" fillId="13" borderId="1" xfId="0" applyNumberFormat="1" applyFont="1" applyFill="1" applyBorder="1" applyAlignment="1">
      <alignment horizontal="center"/>
    </xf>
    <xf numFmtId="1" fontId="0" fillId="0" borderId="1" xfId="0" applyNumberFormat="1" applyFont="1" applyFill="1" applyBorder="1" applyAlignment="1">
      <alignment vertical="center" wrapText="1"/>
    </xf>
    <xf numFmtId="1" fontId="0" fillId="0" borderId="1" xfId="0" applyNumberFormat="1" applyFont="1" applyBorder="1" applyAlignment="1">
      <alignment horizontal="left" vertical="center" wrapText="1"/>
    </xf>
    <xf numFmtId="1" fontId="0" fillId="9" borderId="1" xfId="0" applyNumberFormat="1" applyFont="1" applyFill="1" applyBorder="1" applyAlignment="1">
      <alignment horizontal="left"/>
    </xf>
    <xf numFmtId="1" fontId="0" fillId="0" borderId="4" xfId="0" applyNumberFormat="1" applyFont="1" applyBorder="1" applyAlignment="1">
      <alignment horizontal="left" vertical="center" wrapText="1"/>
    </xf>
    <xf numFmtId="1" fontId="2" fillId="3" borderId="4" xfId="0" applyNumberFormat="1" applyFont="1" applyFill="1" applyBorder="1" applyAlignment="1">
      <alignment horizontal="left"/>
    </xf>
    <xf numFmtId="1" fontId="2" fillId="2" borderId="6" xfId="2" applyNumberFormat="1" applyFont="1" applyFill="1" applyBorder="1" applyAlignment="1">
      <alignment horizontal="left"/>
    </xf>
    <xf numFmtId="1" fontId="0" fillId="0" borderId="6" xfId="2" applyNumberFormat="1" applyFont="1" applyBorder="1" applyAlignment="1">
      <alignment horizontal="left"/>
    </xf>
    <xf numFmtId="0" fontId="24" fillId="0" borderId="5" xfId="2" applyFont="1" applyFill="1" applyBorder="1" applyAlignment="1">
      <alignment horizontal="left" vertical="top"/>
    </xf>
    <xf numFmtId="0" fontId="24" fillId="0" borderId="25" xfId="2" applyFont="1" applyFill="1" applyBorder="1" applyAlignment="1">
      <alignment horizontal="left" vertical="top"/>
    </xf>
    <xf numFmtId="1" fontId="2" fillId="0" borderId="0" xfId="0" applyNumberFormat="1" applyFont="1" applyBorder="1" applyAlignment="1">
      <alignment horizontal="right"/>
    </xf>
    <xf numFmtId="0" fontId="2" fillId="0" borderId="0" xfId="0" applyFont="1" applyBorder="1" applyAlignment="1">
      <alignment horizontal="right"/>
    </xf>
    <xf numFmtId="9" fontId="71" fillId="0" borderId="0" xfId="0" applyNumberFormat="1" applyFont="1" applyBorder="1" applyAlignment="1">
      <alignment horizontal="center"/>
    </xf>
    <xf numFmtId="1" fontId="60" fillId="8" borderId="1" xfId="0" applyNumberFormat="1" applyFont="1" applyFill="1" applyBorder="1" applyAlignment="1">
      <alignment horizontal="center"/>
    </xf>
    <xf numFmtId="0" fontId="7" fillId="0" borderId="4" xfId="2" applyFont="1" applyFill="1" applyBorder="1" applyAlignment="1">
      <alignment horizontal="center" vertical="top"/>
    </xf>
    <xf numFmtId="0" fontId="7" fillId="0" borderId="17" xfId="2" applyFont="1" applyFill="1" applyBorder="1" applyAlignment="1">
      <alignment horizontal="center" vertical="top"/>
    </xf>
    <xf numFmtId="1" fontId="0" fillId="3" borderId="4" xfId="0" applyNumberFormat="1" applyFont="1" applyFill="1" applyBorder="1" applyAlignment="1">
      <alignment horizontal="left"/>
    </xf>
    <xf numFmtId="1" fontId="0" fillId="13" borderId="1" xfId="0" applyNumberFormat="1" applyFont="1" applyFill="1" applyBorder="1" applyAlignment="1">
      <alignment horizontal="center" vertical="center" wrapText="1"/>
    </xf>
    <xf numFmtId="1" fontId="2" fillId="10" borderId="1" xfId="0" applyNumberFormat="1" applyFont="1" applyFill="1" applyBorder="1" applyAlignment="1">
      <alignment horizontal="left"/>
    </xf>
    <xf numFmtId="1" fontId="72" fillId="0" borderId="0" xfId="0" applyNumberFormat="1" applyFont="1" applyAlignment="1">
      <alignment horizontal="left"/>
    </xf>
    <xf numFmtId="1" fontId="8" fillId="0" borderId="0" xfId="0" applyNumberFormat="1" applyFont="1" applyFill="1" applyBorder="1" applyAlignment="1">
      <alignment vertical="center" wrapText="1"/>
    </xf>
    <xf numFmtId="1" fontId="8" fillId="0" borderId="0" xfId="0" applyNumberFormat="1" applyFont="1" applyFill="1" applyBorder="1" applyAlignment="1"/>
    <xf numFmtId="2" fontId="7" fillId="0" borderId="0" xfId="0" applyNumberFormat="1" applyFont="1" applyFill="1" applyBorder="1" applyAlignment="1">
      <alignment horizontal="center"/>
    </xf>
    <xf numFmtId="2" fontId="2" fillId="10" borderId="4" xfId="0" applyNumberFormat="1" applyFont="1" applyFill="1" applyBorder="1" applyAlignment="1">
      <alignment horizontal="center"/>
    </xf>
    <xf numFmtId="0" fontId="20" fillId="8" borderId="1" xfId="2" applyFont="1" applyFill="1" applyBorder="1" applyAlignment="1">
      <alignment horizontal="left" vertical="top"/>
    </xf>
    <xf numFmtId="1" fontId="2" fillId="10" borderId="1" xfId="0" applyNumberFormat="1" applyFont="1" applyFill="1" applyBorder="1" applyAlignment="1">
      <alignment horizontal="center" vertical="center" wrapText="1"/>
    </xf>
    <xf numFmtId="1" fontId="2" fillId="10" borderId="1" xfId="0" applyNumberFormat="1" applyFont="1" applyFill="1" applyBorder="1" applyAlignment="1">
      <alignment horizontal="left"/>
    </xf>
    <xf numFmtId="1" fontId="2" fillId="3" borderId="9" xfId="0" applyNumberFormat="1" applyFont="1" applyFill="1" applyBorder="1" applyAlignment="1">
      <alignment horizontal="center" textRotation="90" wrapText="1"/>
    </xf>
    <xf numFmtId="1" fontId="0" fillId="0" borderId="9" xfId="0" applyNumberFormat="1" applyFont="1" applyBorder="1" applyAlignment="1">
      <alignment horizontal="center"/>
    </xf>
    <xf numFmtId="1" fontId="44" fillId="0" borderId="1" xfId="0" applyNumberFormat="1" applyFont="1" applyBorder="1" applyAlignment="1">
      <alignment horizontal="center" vertical="center" wrapText="1"/>
    </xf>
    <xf numFmtId="167" fontId="1" fillId="0" borderId="0" xfId="4" applyNumberFormat="1" applyBorder="1" applyAlignment="1">
      <alignment horizontal="center"/>
    </xf>
    <xf numFmtId="1" fontId="13" fillId="15" borderId="1" xfId="0" applyNumberFormat="1" applyFont="1" applyFill="1" applyBorder="1" applyAlignment="1">
      <alignment horizontal="left"/>
    </xf>
    <xf numFmtId="0" fontId="51" fillId="8" borderId="1" xfId="0" applyFont="1" applyFill="1" applyBorder="1"/>
    <xf numFmtId="1" fontId="2" fillId="13" borderId="1" xfId="0" applyNumberFormat="1" applyFont="1" applyFill="1" applyBorder="1" applyAlignment="1">
      <alignment horizontal="center"/>
    </xf>
    <xf numFmtId="1" fontId="8" fillId="13" borderId="1" xfId="0" applyNumberFormat="1" applyFont="1" applyFill="1" applyBorder="1" applyAlignment="1">
      <alignment horizontal="center" textRotation="90" wrapText="1"/>
    </xf>
    <xf numFmtId="1" fontId="14" fillId="0" borderId="19" xfId="0" applyNumberFormat="1" applyFont="1" applyBorder="1" applyAlignment="1"/>
    <xf numFmtId="1" fontId="2" fillId="0" borderId="0" xfId="0" applyNumberFormat="1" applyFont="1" applyFill="1" applyBorder="1" applyAlignment="1">
      <alignment vertical="center"/>
    </xf>
    <xf numFmtId="1" fontId="0" fillId="0" borderId="0" xfId="0" applyNumberFormat="1" applyFont="1" applyFill="1" applyBorder="1" applyAlignment="1">
      <alignment vertical="center"/>
    </xf>
    <xf numFmtId="165" fontId="0" fillId="0" borderId="1" xfId="0" applyNumberFormat="1" applyFont="1" applyFill="1" applyBorder="1" applyAlignment="1">
      <alignment horizontal="center"/>
    </xf>
    <xf numFmtId="49" fontId="13" fillId="0" borderId="0" xfId="0" applyNumberFormat="1" applyFont="1" applyFill="1" applyBorder="1" applyAlignment="1">
      <alignment horizontal="center"/>
    </xf>
    <xf numFmtId="1" fontId="8" fillId="0" borderId="0" xfId="0" applyNumberFormat="1" applyFont="1" applyFill="1" applyBorder="1" applyAlignment="1">
      <alignment horizontal="center" textRotation="90" wrapText="1"/>
    </xf>
    <xf numFmtId="1" fontId="14" fillId="3" borderId="1" xfId="0" applyNumberFormat="1" applyFont="1" applyFill="1" applyBorder="1" applyAlignment="1">
      <alignment horizontal="center" textRotation="90" wrapText="1"/>
    </xf>
    <xf numFmtId="1" fontId="2" fillId="10" borderId="1" xfId="0" applyNumberFormat="1" applyFont="1" applyFill="1" applyBorder="1" applyAlignment="1">
      <alignment horizontal="center" vertical="center" wrapText="1"/>
    </xf>
    <xf numFmtId="1" fontId="2" fillId="13" borderId="5" xfId="0" applyNumberFormat="1" applyFont="1" applyFill="1" applyBorder="1" applyAlignment="1">
      <alignment horizontal="center"/>
    </xf>
    <xf numFmtId="1" fontId="2" fillId="10" borderId="1" xfId="0" applyNumberFormat="1" applyFont="1" applyFill="1" applyBorder="1" applyAlignment="1">
      <alignment horizontal="left"/>
    </xf>
    <xf numFmtId="0" fontId="72" fillId="0" borderId="0" xfId="0" applyFont="1"/>
    <xf numFmtId="1" fontId="8" fillId="0" borderId="6" xfId="0" applyNumberFormat="1" applyFont="1" applyBorder="1" applyAlignment="1">
      <alignment horizontal="center"/>
    </xf>
    <xf numFmtId="165" fontId="2" fillId="10" borderId="1" xfId="0" applyNumberFormat="1" applyFont="1" applyFill="1" applyBorder="1" applyAlignment="1">
      <alignment horizontal="center"/>
    </xf>
    <xf numFmtId="2" fontId="2" fillId="10" borderId="1" xfId="0" applyNumberFormat="1" applyFont="1" applyFill="1" applyBorder="1" applyAlignment="1">
      <alignment horizontal="center"/>
    </xf>
    <xf numFmtId="49" fontId="18" fillId="0" borderId="0" xfId="3" applyNumberFormat="1" applyFont="1" applyFill="1" applyBorder="1" applyAlignment="1">
      <alignment horizontal="left" vertical="center"/>
    </xf>
    <xf numFmtId="0" fontId="2" fillId="0" borderId="0" xfId="0" applyFont="1" applyFill="1"/>
    <xf numFmtId="165" fontId="11" fillId="0" borderId="1" xfId="3" applyNumberFormat="1" applyFont="1" applyFill="1" applyBorder="1" applyAlignment="1">
      <alignment horizontal="center" vertical="center"/>
    </xf>
    <xf numFmtId="49" fontId="7" fillId="0" borderId="5" xfId="0" applyNumberFormat="1" applyFont="1" applyFill="1" applyBorder="1" applyAlignment="1">
      <alignment horizontal="center"/>
    </xf>
    <xf numFmtId="1" fontId="7" fillId="0" borderId="5" xfId="0" applyNumberFormat="1" applyFont="1" applyFill="1" applyBorder="1" applyAlignment="1">
      <alignment horizontal="center"/>
    </xf>
    <xf numFmtId="1" fontId="0" fillId="6" borderId="5" xfId="0" applyNumberFormat="1" applyFont="1" applyFill="1" applyBorder="1" applyAlignment="1">
      <alignment horizontal="center"/>
    </xf>
    <xf numFmtId="0" fontId="73" fillId="0" borderId="0" xfId="0" applyFont="1" applyAlignment="1">
      <alignment vertical="top"/>
    </xf>
    <xf numFmtId="1" fontId="60" fillId="0" borderId="9" xfId="0" applyNumberFormat="1" applyFont="1" applyFill="1" applyBorder="1" applyAlignment="1">
      <alignment horizontal="center"/>
    </xf>
    <xf numFmtId="1" fontId="3" fillId="0" borderId="0" xfId="1" applyNumberFormat="1" applyFill="1" applyBorder="1"/>
    <xf numFmtId="1" fontId="56" fillId="0" borderId="0" xfId="0" applyNumberFormat="1" applyFont="1"/>
    <xf numFmtId="1" fontId="60" fillId="8" borderId="1" xfId="0" applyNumberFormat="1" applyFont="1" applyFill="1" applyBorder="1" applyAlignment="1">
      <alignment horizontal="center" vertical="center" wrapText="1"/>
    </xf>
    <xf numFmtId="1" fontId="56" fillId="0" borderId="0" xfId="0" applyNumberFormat="1" applyFont="1" applyFill="1" applyBorder="1"/>
    <xf numFmtId="0" fontId="20" fillId="8" borderId="1" xfId="2" applyFont="1" applyFill="1" applyBorder="1" applyAlignment="1">
      <alignment horizontal="left" vertical="top"/>
    </xf>
    <xf numFmtId="0" fontId="6" fillId="8" borderId="1" xfId="1" applyFont="1" applyFill="1" applyBorder="1" applyAlignment="1">
      <alignment vertical="center"/>
    </xf>
    <xf numFmtId="0" fontId="0" fillId="0" borderId="0" xfId="0" applyAlignment="1"/>
    <xf numFmtId="0" fontId="74" fillId="0" borderId="0" xfId="0" applyFont="1" applyBorder="1"/>
    <xf numFmtId="0" fontId="20" fillId="8" borderId="1" xfId="2" applyFont="1" applyFill="1" applyBorder="1" applyAlignment="1">
      <alignment horizontal="left" vertical="top"/>
    </xf>
    <xf numFmtId="1" fontId="2" fillId="10" borderId="1" xfId="0" applyNumberFormat="1" applyFont="1" applyFill="1" applyBorder="1" applyAlignment="1">
      <alignment horizontal="left"/>
    </xf>
    <xf numFmtId="1" fontId="2" fillId="10" borderId="1" xfId="0" applyNumberFormat="1" applyFont="1" applyFill="1" applyBorder="1" applyAlignment="1">
      <alignment horizontal="center" vertical="center" wrapText="1"/>
    </xf>
    <xf numFmtId="1" fontId="2" fillId="10" borderId="1" xfId="0" applyNumberFormat="1" applyFont="1" applyFill="1" applyBorder="1" applyAlignment="1">
      <alignment horizontal="left"/>
    </xf>
    <xf numFmtId="1" fontId="0" fillId="9" borderId="1" xfId="0" applyNumberFormat="1" applyFont="1" applyFill="1" applyBorder="1" applyAlignment="1">
      <alignment horizontal="left"/>
    </xf>
    <xf numFmtId="1" fontId="8" fillId="0" borderId="18" xfId="0" applyNumberFormat="1" applyFont="1" applyFill="1" applyBorder="1" applyAlignment="1">
      <alignment horizontal="center"/>
    </xf>
    <xf numFmtId="1" fontId="13" fillId="10" borderId="1" xfId="0" applyNumberFormat="1" applyFont="1" applyFill="1" applyBorder="1" applyAlignment="1">
      <alignment horizontal="left"/>
    </xf>
    <xf numFmtId="1" fontId="0" fillId="0" borderId="0" xfId="0" applyNumberFormat="1" applyFont="1" applyBorder="1" applyAlignment="1">
      <alignment horizontal="left"/>
    </xf>
    <xf numFmtId="1" fontId="0" fillId="9" borderId="1" xfId="0" applyNumberFormat="1" applyFont="1" applyFill="1" applyBorder="1" applyAlignment="1">
      <alignment horizontal="left"/>
    </xf>
    <xf numFmtId="0" fontId="0" fillId="0" borderId="1" xfId="0" applyBorder="1" applyAlignment="1">
      <alignment horizontal="left" vertical="center"/>
    </xf>
    <xf numFmtId="0" fontId="0" fillId="0" borderId="1"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3" fillId="0" borderId="0" xfId="1" applyAlignment="1">
      <alignment horizontal="center"/>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1" xfId="0" applyBorder="1" applyAlignment="1">
      <alignment horizontal="center"/>
    </xf>
    <xf numFmtId="0" fontId="3" fillId="0" borderId="0" xfId="1" applyNumberFormat="1" applyFill="1" applyBorder="1" applyAlignment="1" applyProtection="1">
      <alignment horizontal="center"/>
    </xf>
    <xf numFmtId="1" fontId="0" fillId="0" borderId="1" xfId="0" applyNumberFormat="1" applyFont="1" applyFill="1" applyBorder="1" applyAlignment="1">
      <alignment horizontal="center"/>
    </xf>
    <xf numFmtId="1" fontId="2" fillId="0" borderId="1" xfId="0" applyNumberFormat="1" applyFont="1" applyFill="1" applyBorder="1" applyAlignment="1">
      <alignment horizontal="left"/>
    </xf>
    <xf numFmtId="1" fontId="0" fillId="0" borderId="1" xfId="0" applyNumberFormat="1" applyFont="1" applyFill="1" applyBorder="1" applyAlignment="1">
      <alignment horizontal="left"/>
    </xf>
    <xf numFmtId="1" fontId="2" fillId="10" borderId="1" xfId="0" applyNumberFormat="1" applyFont="1" applyFill="1" applyBorder="1" applyAlignment="1">
      <alignment horizontal="center" vertical="center" wrapText="1"/>
    </xf>
    <xf numFmtId="1" fontId="2" fillId="3" borderId="1" xfId="0" applyNumberFormat="1" applyFont="1" applyFill="1" applyBorder="1" applyAlignment="1">
      <alignment horizontal="left"/>
    </xf>
    <xf numFmtId="1" fontId="3" fillId="0" borderId="0" xfId="1" applyNumberFormat="1" applyAlignment="1">
      <alignment horizontal="left"/>
    </xf>
    <xf numFmtId="1" fontId="3" fillId="0" borderId="0" xfId="1" applyNumberFormat="1" applyFill="1" applyBorder="1" applyAlignment="1">
      <alignment horizontal="center" vertical="center" wrapText="1"/>
    </xf>
    <xf numFmtId="1" fontId="2" fillId="12" borderId="0" xfId="0" applyNumberFormat="1" applyFont="1" applyFill="1" applyBorder="1" applyAlignment="1">
      <alignment horizontal="left" vertical="center"/>
    </xf>
    <xf numFmtId="1" fontId="0" fillId="0" borderId="1" xfId="0" applyNumberFormat="1" applyFont="1" applyFill="1" applyBorder="1" applyAlignment="1">
      <alignment horizontal="left" vertical="center" wrapText="1"/>
    </xf>
    <xf numFmtId="1" fontId="8" fillId="0" borderId="1" xfId="0" applyNumberFormat="1" applyFont="1" applyBorder="1" applyAlignment="1">
      <alignment horizontal="center" vertical="center" wrapText="1"/>
    </xf>
    <xf numFmtId="1" fontId="2" fillId="0" borderId="1" xfId="0" applyNumberFormat="1" applyFont="1" applyBorder="1" applyAlignment="1">
      <alignment horizontal="center"/>
    </xf>
    <xf numFmtId="1" fontId="65" fillId="0" borderId="1" xfId="0" applyNumberFormat="1" applyFont="1" applyFill="1" applyBorder="1" applyAlignment="1">
      <alignment horizontal="center" vertical="center" wrapText="1"/>
    </xf>
    <xf numFmtId="1" fontId="2" fillId="12" borderId="1" xfId="0" applyNumberFormat="1" applyFont="1" applyFill="1" applyBorder="1" applyAlignment="1">
      <alignment horizontal="center" vertical="center" wrapText="1"/>
    </xf>
    <xf numFmtId="1" fontId="3" fillId="0" borderId="0" xfId="1" applyNumberFormat="1" applyFill="1" applyBorder="1" applyAlignment="1" applyProtection="1">
      <alignment horizontal="center"/>
    </xf>
    <xf numFmtId="1" fontId="3" fillId="0" borderId="1" xfId="1" applyNumberFormat="1" applyBorder="1" applyAlignment="1">
      <alignment horizontal="left"/>
    </xf>
    <xf numFmtId="1" fontId="8" fillId="3" borderId="4" xfId="0" applyNumberFormat="1" applyFont="1" applyFill="1" applyBorder="1" applyAlignment="1">
      <alignment horizontal="center" vertical="center" wrapText="1"/>
    </xf>
    <xf numFmtId="1" fontId="8" fillId="3" borderId="5" xfId="0" applyNumberFormat="1" applyFont="1" applyFill="1" applyBorder="1" applyAlignment="1">
      <alignment horizontal="center" vertical="center" wrapText="1"/>
    </xf>
    <xf numFmtId="1" fontId="8" fillId="3" borderId="6" xfId="0" applyNumberFormat="1" applyFont="1" applyFill="1" applyBorder="1" applyAlignment="1">
      <alignment horizontal="center" vertical="center" wrapText="1"/>
    </xf>
    <xf numFmtId="1" fontId="2" fillId="0" borderId="12" xfId="0" applyNumberFormat="1" applyFont="1" applyFill="1" applyBorder="1" applyAlignment="1">
      <alignment horizontal="center" vertical="center" wrapText="1"/>
    </xf>
    <xf numFmtId="1" fontId="2" fillId="0" borderId="24" xfId="0" applyNumberFormat="1" applyFont="1" applyFill="1" applyBorder="1" applyAlignment="1">
      <alignment horizontal="center" vertical="center" wrapText="1"/>
    </xf>
    <xf numFmtId="1" fontId="2" fillId="0" borderId="9" xfId="0" applyNumberFormat="1" applyFont="1" applyFill="1" applyBorder="1" applyAlignment="1">
      <alignment horizontal="center" vertical="center" wrapText="1"/>
    </xf>
    <xf numFmtId="1" fontId="2" fillId="13" borderId="1" xfId="0" applyNumberFormat="1" applyFont="1" applyFill="1" applyBorder="1" applyAlignment="1">
      <alignment horizontal="center"/>
    </xf>
    <xf numFmtId="1" fontId="2" fillId="0" borderId="4" xfId="0" applyNumberFormat="1" applyFont="1" applyFill="1" applyBorder="1" applyAlignment="1">
      <alignment horizontal="center"/>
    </xf>
    <xf numFmtId="1" fontId="2" fillId="0" borderId="5" xfId="0" applyNumberFormat="1" applyFont="1" applyFill="1" applyBorder="1" applyAlignment="1">
      <alignment horizontal="center"/>
    </xf>
    <xf numFmtId="1" fontId="2" fillId="0" borderId="6" xfId="0" applyNumberFormat="1" applyFont="1" applyFill="1" applyBorder="1" applyAlignment="1">
      <alignment horizontal="center"/>
    </xf>
    <xf numFmtId="1" fontId="2" fillId="0" borderId="4" xfId="0" applyNumberFormat="1" applyFont="1" applyBorder="1" applyAlignment="1">
      <alignment horizontal="center"/>
    </xf>
    <xf numFmtId="1" fontId="2" fillId="0" borderId="5" xfId="0" applyNumberFormat="1" applyFont="1" applyBorder="1" applyAlignment="1">
      <alignment horizontal="center"/>
    </xf>
    <xf numFmtId="1" fontId="2" fillId="0" borderId="6" xfId="0" applyNumberFormat="1" applyFont="1" applyBorder="1" applyAlignment="1">
      <alignment horizontal="center"/>
    </xf>
    <xf numFmtId="1" fontId="8" fillId="0" borderId="4" xfId="0" applyNumberFormat="1" applyFont="1" applyFill="1" applyBorder="1" applyAlignment="1">
      <alignment horizontal="center"/>
    </xf>
    <xf numFmtId="1" fontId="8" fillId="0" borderId="5" xfId="0" applyNumberFormat="1" applyFont="1" applyFill="1" applyBorder="1" applyAlignment="1">
      <alignment horizontal="center"/>
    </xf>
    <xf numFmtId="1" fontId="8" fillId="0" borderId="6" xfId="0" applyNumberFormat="1" applyFont="1" applyFill="1" applyBorder="1" applyAlignment="1">
      <alignment horizontal="center"/>
    </xf>
    <xf numFmtId="1" fontId="14" fillId="0" borderId="4" xfId="0" applyNumberFormat="1" applyFont="1" applyBorder="1" applyAlignment="1">
      <alignment horizontal="center"/>
    </xf>
    <xf numFmtId="1" fontId="14" fillId="0" borderId="5" xfId="0" applyNumberFormat="1" applyFont="1" applyBorder="1" applyAlignment="1">
      <alignment horizontal="center"/>
    </xf>
    <xf numFmtId="1" fontId="14" fillId="0" borderId="6" xfId="0" applyNumberFormat="1" applyFont="1" applyBorder="1" applyAlignment="1">
      <alignment horizontal="center"/>
    </xf>
    <xf numFmtId="1" fontId="8" fillId="0" borderId="4" xfId="0" applyNumberFormat="1" applyFont="1" applyFill="1" applyBorder="1" applyAlignment="1">
      <alignment horizontal="center" vertical="center" wrapText="1"/>
    </xf>
    <xf numFmtId="1" fontId="8" fillId="0" borderId="5" xfId="0" applyNumberFormat="1" applyFont="1" applyFill="1" applyBorder="1" applyAlignment="1">
      <alignment horizontal="center" vertical="center" wrapText="1"/>
    </xf>
    <xf numFmtId="1" fontId="8" fillId="0" borderId="6" xfId="0" applyNumberFormat="1" applyFont="1" applyFill="1" applyBorder="1" applyAlignment="1">
      <alignment horizontal="center" vertical="center" wrapText="1"/>
    </xf>
    <xf numFmtId="1" fontId="2" fillId="0" borderId="0" xfId="0" applyNumberFormat="1" applyFont="1" applyFill="1" applyBorder="1" applyAlignment="1">
      <alignment horizontal="center"/>
    </xf>
    <xf numFmtId="1" fontId="8" fillId="0" borderId="1" xfId="0" applyNumberFormat="1" applyFont="1" applyFill="1" applyBorder="1" applyAlignment="1">
      <alignment horizontal="center" vertical="center" wrapText="1"/>
    </xf>
    <xf numFmtId="1" fontId="2" fillId="0" borderId="1" xfId="0" applyNumberFormat="1" applyFont="1" applyFill="1" applyBorder="1" applyAlignment="1">
      <alignment horizontal="center"/>
    </xf>
    <xf numFmtId="1" fontId="7" fillId="0" borderId="1" xfId="0" applyNumberFormat="1" applyFont="1" applyFill="1" applyBorder="1" applyAlignment="1">
      <alignment horizontal="left" vertical="center" wrapText="1"/>
    </xf>
    <xf numFmtId="1" fontId="66" fillId="0" borderId="1" xfId="0" applyNumberFormat="1" applyFont="1" applyFill="1" applyBorder="1" applyAlignment="1">
      <alignment horizontal="center" vertical="center" wrapText="1"/>
    </xf>
    <xf numFmtId="1" fontId="2" fillId="13" borderId="4" xfId="0" applyNumberFormat="1" applyFont="1" applyFill="1" applyBorder="1" applyAlignment="1">
      <alignment horizontal="center"/>
    </xf>
    <xf numFmtId="1" fontId="2" fillId="13" borderId="5" xfId="0" applyNumberFormat="1" applyFont="1" applyFill="1" applyBorder="1" applyAlignment="1">
      <alignment horizontal="center"/>
    </xf>
    <xf numFmtId="1" fontId="2" fillId="13" borderId="6" xfId="0" applyNumberFormat="1" applyFont="1" applyFill="1" applyBorder="1" applyAlignment="1">
      <alignment horizontal="center"/>
    </xf>
    <xf numFmtId="1" fontId="3" fillId="0" borderId="0" xfId="1" applyNumberFormat="1" applyFill="1" applyAlignment="1">
      <alignment horizontal="center"/>
    </xf>
    <xf numFmtId="1" fontId="3" fillId="0" borderId="1" xfId="1" applyNumberFormat="1" applyFill="1" applyBorder="1" applyAlignment="1">
      <alignment horizontal="left" vertical="center"/>
    </xf>
    <xf numFmtId="1" fontId="0" fillId="0" borderId="1" xfId="0" applyNumberFormat="1" applyFont="1" applyFill="1" applyBorder="1" applyAlignment="1">
      <alignment horizontal="left" vertical="center"/>
    </xf>
    <xf numFmtId="1" fontId="2" fillId="0" borderId="4" xfId="0" applyNumberFormat="1" applyFont="1" applyFill="1" applyBorder="1" applyAlignment="1">
      <alignment horizontal="center" vertical="center" wrapText="1"/>
    </xf>
    <xf numFmtId="1" fontId="2" fillId="0" borderId="5" xfId="0" applyNumberFormat="1" applyFont="1" applyFill="1" applyBorder="1" applyAlignment="1">
      <alignment horizontal="center" vertical="center" wrapText="1"/>
    </xf>
    <xf numFmtId="1" fontId="2" fillId="0" borderId="6" xfId="0" applyNumberFormat="1" applyFont="1" applyFill="1" applyBorder="1" applyAlignment="1">
      <alignment horizontal="center" vertical="center" wrapText="1"/>
    </xf>
    <xf numFmtId="1" fontId="0" fillId="0" borderId="1" xfId="0" applyNumberFormat="1" applyFont="1" applyFill="1" applyBorder="1" applyAlignment="1">
      <alignment horizontal="center" vertical="center"/>
    </xf>
    <xf numFmtId="1" fontId="8" fillId="0" borderId="1" xfId="0" applyNumberFormat="1" applyFont="1" applyFill="1" applyBorder="1" applyAlignment="1">
      <alignment horizontal="center"/>
    </xf>
    <xf numFmtId="1" fontId="3" fillId="0" borderId="1" xfId="1" applyNumberFormat="1" applyFill="1" applyBorder="1" applyAlignment="1">
      <alignment horizontal="center" vertical="center"/>
    </xf>
    <xf numFmtId="1" fontId="8" fillId="0" borderId="12" xfId="0" applyNumberFormat="1" applyFont="1" applyBorder="1" applyAlignment="1">
      <alignment horizontal="center" vertical="center" wrapText="1"/>
    </xf>
    <xf numFmtId="1" fontId="8" fillId="0" borderId="24" xfId="0" applyNumberFormat="1" applyFont="1" applyBorder="1" applyAlignment="1">
      <alignment horizontal="center" vertical="center" wrapText="1"/>
    </xf>
    <xf numFmtId="1" fontId="8" fillId="0" borderId="9" xfId="0" applyNumberFormat="1" applyFont="1" applyBorder="1" applyAlignment="1">
      <alignment horizontal="center" vertical="center" wrapText="1"/>
    </xf>
    <xf numFmtId="1" fontId="2" fillId="9" borderId="4" xfId="0" applyNumberFormat="1" applyFont="1" applyFill="1" applyBorder="1" applyAlignment="1">
      <alignment horizontal="center"/>
    </xf>
    <xf numFmtId="1" fontId="2" fillId="9" borderId="5" xfId="0" applyNumberFormat="1" applyFont="1" applyFill="1" applyBorder="1" applyAlignment="1">
      <alignment horizontal="center"/>
    </xf>
    <xf numFmtId="1" fontId="2" fillId="9" borderId="6" xfId="0" applyNumberFormat="1" applyFont="1" applyFill="1" applyBorder="1" applyAlignment="1">
      <alignment horizontal="center"/>
    </xf>
    <xf numFmtId="1" fontId="7" fillId="0" borderId="4" xfId="0" applyNumberFormat="1" applyFont="1" applyFill="1" applyBorder="1" applyAlignment="1">
      <alignment horizontal="left" wrapText="1"/>
    </xf>
    <xf numFmtId="1" fontId="7" fillId="0" borderId="5" xfId="0" applyNumberFormat="1" applyFont="1" applyFill="1" applyBorder="1" applyAlignment="1">
      <alignment horizontal="left"/>
    </xf>
    <xf numFmtId="1" fontId="7" fillId="0" borderId="6" xfId="0" applyNumberFormat="1" applyFont="1" applyFill="1" applyBorder="1" applyAlignment="1">
      <alignment horizontal="left"/>
    </xf>
    <xf numFmtId="1" fontId="2" fillId="10" borderId="12" xfId="0" applyNumberFormat="1" applyFont="1" applyFill="1" applyBorder="1" applyAlignment="1">
      <alignment horizontal="center" vertical="center" wrapText="1"/>
    </xf>
    <xf numFmtId="1" fontId="2" fillId="10" borderId="24" xfId="0" applyNumberFormat="1" applyFont="1" applyFill="1" applyBorder="1" applyAlignment="1">
      <alignment horizontal="center" vertical="center" wrapText="1"/>
    </xf>
    <xf numFmtId="1" fontId="2" fillId="10" borderId="9" xfId="0" applyNumberFormat="1" applyFont="1" applyFill="1" applyBorder="1" applyAlignment="1">
      <alignment horizontal="center" vertical="center" wrapText="1"/>
    </xf>
    <xf numFmtId="1" fontId="2" fillId="0" borderId="12" xfId="0" applyNumberFormat="1" applyFont="1" applyBorder="1" applyAlignment="1">
      <alignment horizontal="center" vertical="center" wrapText="1"/>
    </xf>
    <xf numFmtId="1" fontId="2" fillId="0" borderId="24" xfId="0" applyNumberFormat="1" applyFont="1" applyBorder="1" applyAlignment="1">
      <alignment horizontal="center" vertical="center" wrapText="1"/>
    </xf>
    <xf numFmtId="1" fontId="2" fillId="0" borderId="9" xfId="0" applyNumberFormat="1" applyFont="1" applyBorder="1" applyAlignment="1">
      <alignment horizontal="center" vertical="center" wrapText="1"/>
    </xf>
    <xf numFmtId="1" fontId="0" fillId="16" borderId="1" xfId="0" applyNumberFormat="1" applyFont="1" applyFill="1" applyBorder="1" applyAlignment="1">
      <alignment horizontal="center"/>
    </xf>
    <xf numFmtId="1" fontId="2" fillId="0" borderId="1" xfId="0" applyNumberFormat="1" applyFont="1" applyBorder="1" applyAlignment="1">
      <alignment horizontal="center" vertical="center" wrapText="1"/>
    </xf>
    <xf numFmtId="1" fontId="0" fillId="0" borderId="1" xfId="0" applyNumberFormat="1" applyFont="1" applyBorder="1" applyAlignment="1">
      <alignment horizontal="left"/>
    </xf>
    <xf numFmtId="1" fontId="2" fillId="10" borderId="1" xfId="0" applyNumberFormat="1" applyFont="1" applyFill="1" applyBorder="1" applyAlignment="1">
      <alignment horizontal="left"/>
    </xf>
    <xf numFmtId="1" fontId="0" fillId="0" borderId="1" xfId="0" applyNumberFormat="1" applyFont="1" applyFill="1" applyBorder="1" applyAlignment="1">
      <alignment vertical="center" wrapText="1"/>
    </xf>
    <xf numFmtId="1" fontId="2" fillId="10" borderId="17" xfId="0" applyNumberFormat="1" applyFont="1" applyFill="1" applyBorder="1" applyAlignment="1">
      <alignment horizontal="center" vertical="center" wrapText="1"/>
    </xf>
    <xf numFmtId="1" fontId="2" fillId="10" borderId="18" xfId="0" applyNumberFormat="1" applyFont="1" applyFill="1" applyBorder="1" applyAlignment="1">
      <alignment horizontal="center" vertical="center" wrapText="1"/>
    </xf>
    <xf numFmtId="1" fontId="2" fillId="10" borderId="22" xfId="0" applyNumberFormat="1" applyFont="1" applyFill="1" applyBorder="1" applyAlignment="1">
      <alignment horizontal="center" vertical="center" wrapText="1"/>
    </xf>
    <xf numFmtId="1" fontId="2" fillId="10" borderId="0" xfId="0" applyNumberFormat="1" applyFont="1" applyFill="1" applyBorder="1" applyAlignment="1">
      <alignment horizontal="center" vertical="center" wrapText="1"/>
    </xf>
    <xf numFmtId="1" fontId="2" fillId="10" borderId="19" xfId="0" applyNumberFormat="1" applyFont="1" applyFill="1" applyBorder="1" applyAlignment="1">
      <alignment horizontal="center" vertical="center" wrapText="1"/>
    </xf>
    <xf numFmtId="1" fontId="2" fillId="10" borderId="20" xfId="0" applyNumberFormat="1" applyFont="1" applyFill="1" applyBorder="1" applyAlignment="1">
      <alignment horizontal="center" vertical="center" wrapText="1"/>
    </xf>
    <xf numFmtId="1" fontId="2" fillId="3" borderId="1" xfId="0" applyNumberFormat="1" applyFont="1" applyFill="1" applyBorder="1" applyAlignment="1">
      <alignment horizontal="center" vertical="center"/>
    </xf>
    <xf numFmtId="1" fontId="2" fillId="0" borderId="1" xfId="0" applyNumberFormat="1" applyFont="1" applyFill="1" applyBorder="1" applyAlignment="1">
      <alignment horizontal="center" vertical="center" wrapText="1"/>
    </xf>
    <xf numFmtId="1" fontId="8" fillId="3" borderId="1" xfId="0" applyNumberFormat="1" applyFont="1" applyFill="1" applyBorder="1" applyAlignment="1">
      <alignment horizontal="center"/>
    </xf>
    <xf numFmtId="1" fontId="0" fillId="14" borderId="1" xfId="0" applyNumberFormat="1" applyFont="1" applyFill="1" applyBorder="1" applyAlignment="1">
      <alignment horizontal="center"/>
    </xf>
    <xf numFmtId="1" fontId="0" fillId="0" borderId="1" xfId="0" applyNumberFormat="1" applyFont="1" applyBorder="1" applyAlignment="1">
      <alignment horizontal="left" vertical="center" wrapText="1"/>
    </xf>
    <xf numFmtId="1" fontId="0" fillId="0" borderId="4" xfId="0" applyNumberFormat="1" applyFont="1" applyBorder="1" applyAlignment="1">
      <alignment horizontal="center"/>
    </xf>
    <xf numFmtId="1" fontId="0" fillId="0" borderId="5" xfId="0" applyNumberFormat="1" applyFont="1" applyBorder="1" applyAlignment="1">
      <alignment horizontal="center"/>
    </xf>
    <xf numFmtId="1" fontId="0" fillId="0" borderId="6" xfId="0" applyNumberFormat="1" applyFont="1" applyBorder="1" applyAlignment="1">
      <alignment horizontal="center"/>
    </xf>
    <xf numFmtId="1" fontId="2" fillId="9" borderId="1" xfId="0" applyNumberFormat="1" applyFont="1" applyFill="1" applyBorder="1" applyAlignment="1">
      <alignment horizontal="left"/>
    </xf>
    <xf numFmtId="1" fontId="0" fillId="3" borderId="1" xfId="0" applyNumberFormat="1" applyFont="1" applyFill="1" applyBorder="1" applyAlignment="1">
      <alignment horizontal="left"/>
    </xf>
    <xf numFmtId="1" fontId="0" fillId="9" borderId="4" xfId="0" applyNumberFormat="1" applyFont="1" applyFill="1" applyBorder="1" applyAlignment="1">
      <alignment horizontal="center"/>
    </xf>
    <xf numFmtId="1" fontId="0" fillId="9" borderId="5" xfId="0" applyNumberFormat="1" applyFont="1" applyFill="1" applyBorder="1" applyAlignment="1">
      <alignment horizontal="center"/>
    </xf>
    <xf numFmtId="1" fontId="0" fillId="9" borderId="6" xfId="0" applyNumberFormat="1" applyFont="1" applyFill="1" applyBorder="1" applyAlignment="1">
      <alignment horizontal="center"/>
    </xf>
    <xf numFmtId="1" fontId="0" fillId="9" borderId="4" xfId="0" applyNumberFormat="1" applyFont="1" applyFill="1" applyBorder="1" applyAlignment="1">
      <alignment horizontal="left"/>
    </xf>
    <xf numFmtId="1" fontId="0" fillId="9" borderId="5" xfId="0" applyNumberFormat="1" applyFont="1" applyFill="1" applyBorder="1" applyAlignment="1">
      <alignment horizontal="left"/>
    </xf>
    <xf numFmtId="1" fontId="0" fillId="9" borderId="6" xfId="0" applyNumberFormat="1" applyFont="1" applyFill="1" applyBorder="1" applyAlignment="1">
      <alignment horizontal="left"/>
    </xf>
    <xf numFmtId="1" fontId="0" fillId="13" borderId="4" xfId="0" applyNumberFormat="1" applyFont="1" applyFill="1" applyBorder="1" applyAlignment="1">
      <alignment horizontal="center"/>
    </xf>
    <xf numFmtId="1" fontId="0" fillId="13" borderId="5" xfId="0" applyNumberFormat="1" applyFont="1" applyFill="1" applyBorder="1" applyAlignment="1">
      <alignment horizontal="center"/>
    </xf>
    <xf numFmtId="1" fontId="0" fillId="13" borderId="6" xfId="0" applyNumberFormat="1" applyFont="1" applyFill="1" applyBorder="1" applyAlignment="1">
      <alignment horizontal="center"/>
    </xf>
    <xf numFmtId="1" fontId="0" fillId="9" borderId="1" xfId="0" applyNumberFormat="1" applyFont="1" applyFill="1" applyBorder="1" applyAlignment="1">
      <alignment horizontal="left"/>
    </xf>
    <xf numFmtId="1" fontId="2" fillId="10" borderId="12" xfId="0" applyNumberFormat="1" applyFont="1" applyFill="1" applyBorder="1" applyAlignment="1">
      <alignment horizontal="center" vertical="center"/>
    </xf>
    <xf numFmtId="1" fontId="2" fillId="10" borderId="24" xfId="0" applyNumberFormat="1" applyFont="1" applyFill="1" applyBorder="1" applyAlignment="1">
      <alignment horizontal="center" vertical="center"/>
    </xf>
    <xf numFmtId="1" fontId="2" fillId="0" borderId="20" xfId="0" applyNumberFormat="1" applyFont="1" applyFill="1" applyBorder="1" applyAlignment="1">
      <alignment horizontal="left"/>
    </xf>
    <xf numFmtId="1" fontId="2" fillId="0" borderId="5" xfId="0" applyNumberFormat="1" applyFont="1" applyFill="1" applyBorder="1" applyAlignment="1">
      <alignment horizontal="left"/>
    </xf>
    <xf numFmtId="1" fontId="0" fillId="0" borderId="1" xfId="0" applyNumberFormat="1" applyFont="1" applyBorder="1" applyAlignment="1">
      <alignment horizontal="center"/>
    </xf>
    <xf numFmtId="1" fontId="2" fillId="3" borderId="4" xfId="0" applyNumberFormat="1" applyFont="1" applyFill="1" applyBorder="1" applyAlignment="1">
      <alignment horizontal="left"/>
    </xf>
    <xf numFmtId="1" fontId="3" fillId="0" borderId="0" xfId="1" applyNumberFormat="1" applyAlignment="1">
      <alignment horizontal="center"/>
    </xf>
    <xf numFmtId="1" fontId="0" fillId="3" borderId="4" xfId="0" applyNumberFormat="1" applyFont="1" applyFill="1" applyBorder="1" applyAlignment="1">
      <alignment horizontal="left"/>
    </xf>
    <xf numFmtId="1" fontId="0" fillId="0" borderId="4" xfId="0" applyNumberFormat="1" applyFont="1" applyBorder="1" applyAlignment="1">
      <alignment horizontal="left" vertical="center" wrapText="1"/>
    </xf>
    <xf numFmtId="1" fontId="0" fillId="0" borderId="0" xfId="0" applyNumberFormat="1" applyFont="1" applyBorder="1" applyAlignment="1">
      <alignment horizontal="left" vertical="center" wrapText="1"/>
    </xf>
    <xf numFmtId="0" fontId="0" fillId="0" borderId="0" xfId="0" applyFont="1" applyAlignment="1">
      <alignment horizontal="left"/>
    </xf>
    <xf numFmtId="1" fontId="0" fillId="6" borderId="4" xfId="0" applyNumberFormat="1" applyFont="1" applyFill="1" applyBorder="1" applyAlignment="1">
      <alignment horizontal="center"/>
    </xf>
    <xf numFmtId="1" fontId="0" fillId="6" borderId="6" xfId="0" applyNumberFormat="1" applyFont="1" applyFill="1" applyBorder="1" applyAlignment="1">
      <alignment horizontal="center"/>
    </xf>
    <xf numFmtId="1" fontId="0" fillId="0" borderId="0" xfId="0" applyNumberFormat="1" applyFont="1" applyAlignment="1">
      <alignment horizontal="left"/>
    </xf>
    <xf numFmtId="1" fontId="20" fillId="0" borderId="0" xfId="0" applyNumberFormat="1" applyFont="1" applyAlignment="1">
      <alignment horizontal="left"/>
    </xf>
    <xf numFmtId="1" fontId="20" fillId="0" borderId="0" xfId="0" applyNumberFormat="1" applyFont="1" applyBorder="1" applyAlignment="1">
      <alignment horizontal="left" vertical="center" wrapText="1"/>
    </xf>
    <xf numFmtId="1" fontId="8" fillId="3" borderId="1" xfId="0" applyNumberFormat="1" applyFont="1" applyFill="1" applyBorder="1" applyAlignment="1">
      <alignment horizontal="center" vertical="center" wrapText="1"/>
    </xf>
    <xf numFmtId="49" fontId="7" fillId="0" borderId="4" xfId="0" applyNumberFormat="1" applyFont="1" applyFill="1" applyBorder="1" applyAlignment="1">
      <alignment horizontal="center"/>
    </xf>
    <xf numFmtId="49" fontId="7" fillId="0" borderId="6" xfId="0" applyNumberFormat="1" applyFont="1" applyFill="1" applyBorder="1" applyAlignment="1">
      <alignment horizontal="center"/>
    </xf>
    <xf numFmtId="1" fontId="7" fillId="0" borderId="4" xfId="0" applyNumberFormat="1" applyFont="1" applyFill="1" applyBorder="1" applyAlignment="1">
      <alignment horizontal="center"/>
    </xf>
    <xf numFmtId="1" fontId="7" fillId="0" borderId="6" xfId="0" applyNumberFormat="1" applyFont="1" applyFill="1" applyBorder="1" applyAlignment="1">
      <alignment horizontal="center"/>
    </xf>
    <xf numFmtId="1" fontId="8" fillId="0" borderId="4" xfId="0" applyNumberFormat="1" applyFont="1" applyBorder="1" applyAlignment="1">
      <alignment horizontal="center"/>
    </xf>
    <xf numFmtId="1" fontId="8" fillId="0" borderId="5" xfId="0" applyNumberFormat="1" applyFont="1" applyBorder="1" applyAlignment="1">
      <alignment horizontal="center"/>
    </xf>
    <xf numFmtId="1" fontId="8" fillId="0" borderId="6" xfId="0" applyNumberFormat="1" applyFont="1" applyBorder="1" applyAlignment="1">
      <alignment horizontal="center"/>
    </xf>
    <xf numFmtId="1" fontId="8" fillId="0" borderId="1" xfId="0" applyNumberFormat="1" applyFont="1" applyBorder="1" applyAlignment="1">
      <alignment horizontal="center"/>
    </xf>
    <xf numFmtId="1" fontId="8" fillId="3" borderId="4" xfId="0" applyNumberFormat="1" applyFont="1" applyFill="1" applyBorder="1" applyAlignment="1">
      <alignment horizontal="center" textRotation="90"/>
    </xf>
    <xf numFmtId="1" fontId="8" fillId="3" borderId="6" xfId="0" applyNumberFormat="1" applyFont="1" applyFill="1" applyBorder="1" applyAlignment="1">
      <alignment horizontal="center" textRotation="90"/>
    </xf>
    <xf numFmtId="1" fontId="14" fillId="0" borderId="1" xfId="0" applyNumberFormat="1" applyFont="1" applyBorder="1" applyAlignment="1">
      <alignment horizontal="center" vertical="center" wrapText="1"/>
    </xf>
    <xf numFmtId="1" fontId="0" fillId="0" borderId="0" xfId="0" applyNumberFormat="1" applyFont="1" applyAlignment="1">
      <alignment vertical="center" wrapText="1"/>
    </xf>
    <xf numFmtId="1" fontId="7" fillId="0" borderId="4" xfId="0" applyNumberFormat="1" applyFont="1" applyFill="1" applyBorder="1" applyAlignment="1">
      <alignment horizontal="left" vertical="center" wrapText="1"/>
    </xf>
    <xf numFmtId="1" fontId="7" fillId="0" borderId="5" xfId="0" applyNumberFormat="1" applyFont="1" applyFill="1" applyBorder="1" applyAlignment="1">
      <alignment horizontal="left" vertical="center" wrapText="1"/>
    </xf>
    <xf numFmtId="1" fontId="7" fillId="0" borderId="6" xfId="0" applyNumberFormat="1" applyFont="1" applyFill="1" applyBorder="1" applyAlignment="1">
      <alignment horizontal="left" vertical="center" wrapText="1"/>
    </xf>
    <xf numFmtId="1" fontId="0" fillId="0" borderId="0" xfId="0" applyNumberFormat="1" applyFont="1" applyAlignment="1">
      <alignment horizontal="left" vertical="center" wrapText="1"/>
    </xf>
    <xf numFmtId="1" fontId="0" fillId="10" borderId="4" xfId="0" applyNumberFormat="1" applyFont="1" applyFill="1" applyBorder="1" applyAlignment="1">
      <alignment horizontal="left" vertical="center" wrapText="1"/>
    </xf>
    <xf numFmtId="1" fontId="0" fillId="10" borderId="5" xfId="0" applyNumberFormat="1" applyFont="1" applyFill="1" applyBorder="1" applyAlignment="1">
      <alignment horizontal="left" vertical="center" wrapText="1"/>
    </xf>
    <xf numFmtId="1" fontId="0" fillId="8" borderId="4" xfId="0" applyNumberFormat="1" applyFont="1" applyFill="1" applyBorder="1" applyAlignment="1">
      <alignment horizontal="center" vertical="center" wrapText="1"/>
    </xf>
    <xf numFmtId="1" fontId="0" fillId="8" borderId="6" xfId="0" applyNumberFormat="1" applyFont="1" applyFill="1" applyBorder="1" applyAlignment="1">
      <alignment horizontal="center" vertical="center" wrapText="1"/>
    </xf>
    <xf numFmtId="1" fontId="8" fillId="8" borderId="4" xfId="0" applyNumberFormat="1" applyFont="1" applyFill="1" applyBorder="1" applyAlignment="1">
      <alignment horizontal="center" vertical="center" wrapText="1"/>
    </xf>
    <xf numFmtId="1" fontId="8" fillId="8" borderId="6" xfId="0" applyNumberFormat="1" applyFont="1" applyFill="1" applyBorder="1" applyAlignment="1">
      <alignment horizontal="center" vertical="center" wrapText="1"/>
    </xf>
    <xf numFmtId="1" fontId="50" fillId="10" borderId="4" xfId="0" applyNumberFormat="1" applyFont="1" applyFill="1" applyBorder="1" applyAlignment="1">
      <alignment horizontal="left" vertical="center" wrapText="1"/>
    </xf>
    <xf numFmtId="1" fontId="50" fillId="10" borderId="5" xfId="0" applyNumberFormat="1" applyFont="1" applyFill="1" applyBorder="1" applyAlignment="1">
      <alignment horizontal="left" vertical="center" wrapText="1"/>
    </xf>
    <xf numFmtId="1" fontId="14" fillId="0" borderId="17" xfId="0" applyNumberFormat="1" applyFont="1" applyBorder="1" applyAlignment="1">
      <alignment horizontal="center" vertical="center" wrapText="1"/>
    </xf>
    <xf numFmtId="1" fontId="14" fillId="0" borderId="18" xfId="0" applyNumberFormat="1" applyFont="1" applyBorder="1" applyAlignment="1">
      <alignment horizontal="center" vertical="center" wrapText="1"/>
    </xf>
    <xf numFmtId="1" fontId="14" fillId="0" borderId="15" xfId="0" applyNumberFormat="1" applyFont="1" applyBorder="1" applyAlignment="1">
      <alignment horizontal="center" vertical="center" wrapText="1"/>
    </xf>
    <xf numFmtId="1" fontId="14" fillId="0" borderId="22" xfId="0" applyNumberFormat="1" applyFont="1" applyBorder="1" applyAlignment="1">
      <alignment horizontal="center" vertical="center" wrapText="1"/>
    </xf>
    <xf numFmtId="1" fontId="14" fillId="0" borderId="0" xfId="0" applyNumberFormat="1" applyFont="1" applyBorder="1" applyAlignment="1">
      <alignment horizontal="center" vertical="center" wrapText="1"/>
    </xf>
    <xf numFmtId="1" fontId="14" fillId="0" borderId="23" xfId="0" applyNumberFormat="1" applyFont="1" applyBorder="1" applyAlignment="1">
      <alignment horizontal="center" vertical="center" wrapText="1"/>
    </xf>
    <xf numFmtId="1" fontId="14" fillId="0" borderId="19" xfId="0" applyNumberFormat="1" applyFont="1" applyBorder="1" applyAlignment="1">
      <alignment horizontal="center" vertical="center" wrapText="1"/>
    </xf>
    <xf numFmtId="1" fontId="14" fillId="0" borderId="20" xfId="0" applyNumberFormat="1" applyFont="1" applyBorder="1" applyAlignment="1">
      <alignment horizontal="center" vertical="center" wrapText="1"/>
    </xf>
    <xf numFmtId="1" fontId="14" fillId="0" borderId="21" xfId="0" applyNumberFormat="1" applyFont="1" applyBorder="1" applyAlignment="1">
      <alignment horizontal="center" vertical="center" wrapText="1"/>
    </xf>
    <xf numFmtId="1" fontId="15" fillId="0" borderId="0" xfId="0" applyNumberFormat="1" applyFont="1" applyBorder="1" applyAlignment="1">
      <alignment horizontal="center"/>
    </xf>
    <xf numFmtId="1" fontId="8" fillId="3" borderId="1" xfId="0" applyNumberFormat="1" applyFont="1" applyFill="1" applyBorder="1" applyAlignment="1">
      <alignment horizontal="center" textRotation="90"/>
    </xf>
    <xf numFmtId="1" fontId="8" fillId="10" borderId="4" xfId="0" applyNumberFormat="1" applyFont="1" applyFill="1" applyBorder="1" applyAlignment="1">
      <alignment horizontal="center" vertical="center" wrapText="1"/>
    </xf>
    <xf numFmtId="1" fontId="8" fillId="10" borderId="6" xfId="0" applyNumberFormat="1" applyFont="1" applyFill="1" applyBorder="1" applyAlignment="1">
      <alignment horizontal="center" vertical="center" wrapText="1"/>
    </xf>
    <xf numFmtId="2" fontId="7" fillId="0" borderId="1" xfId="0" applyNumberFormat="1" applyFont="1" applyFill="1" applyBorder="1" applyAlignment="1">
      <alignment horizontal="left"/>
    </xf>
    <xf numFmtId="1" fontId="13" fillId="0" borderId="17" xfId="0" applyNumberFormat="1" applyFont="1" applyBorder="1" applyAlignment="1">
      <alignment horizontal="center" vertical="center" wrapText="1"/>
    </xf>
    <xf numFmtId="1" fontId="13" fillId="0" borderId="18" xfId="0" applyNumberFormat="1" applyFont="1" applyBorder="1" applyAlignment="1">
      <alignment horizontal="center" vertical="center" wrapText="1"/>
    </xf>
    <xf numFmtId="1" fontId="13" fillId="0" borderId="15" xfId="0" applyNumberFormat="1" applyFont="1" applyBorder="1" applyAlignment="1">
      <alignment horizontal="center" vertical="center" wrapText="1"/>
    </xf>
    <xf numFmtId="1" fontId="13" fillId="0" borderId="22" xfId="0" applyNumberFormat="1" applyFont="1" applyBorder="1" applyAlignment="1">
      <alignment horizontal="center" vertical="center" wrapText="1"/>
    </xf>
    <xf numFmtId="1" fontId="13" fillId="0" borderId="0" xfId="0" applyNumberFormat="1" applyFont="1" applyBorder="1" applyAlignment="1">
      <alignment horizontal="center" vertical="center" wrapText="1"/>
    </xf>
    <xf numFmtId="1" fontId="13" fillId="0" borderId="23" xfId="0" applyNumberFormat="1" applyFont="1" applyBorder="1" applyAlignment="1">
      <alignment horizontal="center" vertical="center" wrapText="1"/>
    </xf>
    <xf numFmtId="1" fontId="13" fillId="0" borderId="19" xfId="0" applyNumberFormat="1" applyFont="1" applyBorder="1" applyAlignment="1">
      <alignment horizontal="center" vertical="center" wrapText="1"/>
    </xf>
    <xf numFmtId="1" fontId="13" fillId="0" borderId="20" xfId="0" applyNumberFormat="1" applyFont="1" applyBorder="1" applyAlignment="1">
      <alignment horizontal="center" vertical="center" wrapText="1"/>
    </xf>
    <xf numFmtId="1" fontId="13" fillId="0" borderId="21" xfId="0" applyNumberFormat="1" applyFont="1" applyBorder="1" applyAlignment="1">
      <alignment horizontal="center" vertical="center" wrapText="1"/>
    </xf>
    <xf numFmtId="1" fontId="7" fillId="0" borderId="12" xfId="0" applyNumberFormat="1" applyFont="1" applyBorder="1" applyAlignment="1">
      <alignment horizontal="center" vertical="center" wrapText="1"/>
    </xf>
    <xf numFmtId="1" fontId="7" fillId="0" borderId="24" xfId="0" applyNumberFormat="1" applyFont="1" applyBorder="1" applyAlignment="1">
      <alignment horizontal="center" vertical="center" wrapText="1"/>
    </xf>
    <xf numFmtId="1" fontId="7" fillId="0" borderId="9" xfId="0" applyNumberFormat="1" applyFont="1" applyBorder="1" applyAlignment="1">
      <alignment horizontal="center" vertical="center" wrapText="1"/>
    </xf>
    <xf numFmtId="1" fontId="8" fillId="10" borderId="5" xfId="0" applyNumberFormat="1" applyFont="1" applyFill="1" applyBorder="1" applyAlignment="1">
      <alignment horizontal="center" vertical="center" wrapText="1"/>
    </xf>
    <xf numFmtId="1" fontId="0" fillId="6" borderId="1" xfId="0" applyNumberFormat="1" applyFont="1" applyFill="1" applyBorder="1" applyAlignment="1">
      <alignment horizontal="center"/>
    </xf>
    <xf numFmtId="0" fontId="2" fillId="8" borderId="1" xfId="0" applyFont="1" applyFill="1" applyBorder="1" applyAlignment="1">
      <alignment horizontal="center" vertical="center" wrapText="1"/>
    </xf>
    <xf numFmtId="49" fontId="18" fillId="0" borderId="1" xfId="3" applyNumberFormat="1" applyFont="1" applyFill="1" applyBorder="1" applyAlignment="1">
      <alignment horizontal="left" vertical="center"/>
    </xf>
    <xf numFmtId="49" fontId="18" fillId="0" borderId="1" xfId="3" applyNumberFormat="1" applyFont="1" applyFill="1" applyBorder="1" applyAlignment="1">
      <alignment horizontal="center" vertical="center"/>
    </xf>
    <xf numFmtId="1" fontId="13" fillId="0" borderId="1" xfId="0" applyNumberFormat="1" applyFont="1" applyBorder="1" applyAlignment="1">
      <alignment horizontal="center"/>
    </xf>
    <xf numFmtId="166" fontId="11" fillId="8" borderId="4" xfId="3" applyNumberFormat="1" applyFont="1" applyFill="1" applyBorder="1" applyAlignment="1">
      <alignment horizontal="center" vertical="center"/>
    </xf>
    <xf numFmtId="166" fontId="11" fillId="8" borderId="6" xfId="3" applyNumberFormat="1" applyFont="1" applyFill="1" applyBorder="1" applyAlignment="1">
      <alignment horizontal="center" vertical="center"/>
    </xf>
    <xf numFmtId="1" fontId="0" fillId="0" borderId="4" xfId="0" applyNumberFormat="1" applyBorder="1" applyAlignment="1">
      <alignment horizontal="center"/>
    </xf>
    <xf numFmtId="1" fontId="0" fillId="0" borderId="6" xfId="0" applyNumberFormat="1" applyBorder="1" applyAlignment="1">
      <alignment horizontal="center"/>
    </xf>
    <xf numFmtId="1" fontId="8" fillId="0" borderId="18" xfId="0" applyNumberFormat="1" applyFont="1" applyFill="1" applyBorder="1" applyAlignment="1">
      <alignment horizontal="center"/>
    </xf>
    <xf numFmtId="1" fontId="19" fillId="0" borderId="0" xfId="2" applyNumberFormat="1" applyFont="1" applyFill="1" applyBorder="1" applyAlignment="1">
      <alignment horizontal="left"/>
    </xf>
    <xf numFmtId="1" fontId="0" fillId="0" borderId="4" xfId="2" applyNumberFormat="1" applyFont="1" applyBorder="1" applyAlignment="1">
      <alignment horizontal="left"/>
    </xf>
    <xf numFmtId="1" fontId="0" fillId="0" borderId="5" xfId="2" applyNumberFormat="1" applyFont="1" applyBorder="1" applyAlignment="1">
      <alignment horizontal="left"/>
    </xf>
    <xf numFmtId="1" fontId="0" fillId="0" borderId="6" xfId="2" applyNumberFormat="1" applyFont="1" applyBorder="1" applyAlignment="1">
      <alignment horizontal="left"/>
    </xf>
    <xf numFmtId="1" fontId="2" fillId="0" borderId="12" xfId="2" applyNumberFormat="1" applyFont="1" applyBorder="1" applyAlignment="1">
      <alignment horizontal="center" vertical="center" wrapText="1"/>
    </xf>
    <xf numFmtId="1" fontId="2" fillId="0" borderId="24" xfId="2" applyNumberFormat="1" applyFont="1" applyBorder="1" applyAlignment="1">
      <alignment horizontal="center" vertical="center" wrapText="1"/>
    </xf>
    <xf numFmtId="1" fontId="2" fillId="0" borderId="1" xfId="2" applyNumberFormat="1" applyFont="1" applyFill="1" applyBorder="1" applyAlignment="1">
      <alignment horizontal="center" vertical="center" wrapText="1"/>
    </xf>
    <xf numFmtId="1" fontId="8" fillId="0" borderId="1" xfId="2" applyNumberFormat="1" applyFont="1" applyFill="1" applyBorder="1" applyAlignment="1">
      <alignment horizontal="center" vertical="center" wrapText="1"/>
    </xf>
    <xf numFmtId="1" fontId="2" fillId="5" borderId="12" xfId="2" applyNumberFormat="1" applyFont="1" applyFill="1" applyBorder="1" applyAlignment="1">
      <alignment horizontal="center" vertical="center" wrapText="1"/>
    </xf>
    <xf numFmtId="1" fontId="2" fillId="5" borderId="24" xfId="2" applyNumberFormat="1" applyFont="1" applyFill="1" applyBorder="1" applyAlignment="1">
      <alignment horizontal="center" vertical="center" wrapText="1"/>
    </xf>
    <xf numFmtId="1" fontId="2" fillId="2" borderId="1" xfId="2" applyNumberFormat="1" applyFont="1" applyFill="1" applyBorder="1" applyAlignment="1">
      <alignment horizontal="center"/>
    </xf>
    <xf numFmtId="2" fontId="2" fillId="5" borderId="12" xfId="2" applyNumberFormat="1" applyFont="1" applyFill="1" applyBorder="1" applyAlignment="1">
      <alignment horizontal="center" vertical="center" wrapText="1"/>
    </xf>
    <xf numFmtId="2" fontId="2" fillId="5" borderId="24" xfId="2" applyNumberFormat="1" applyFont="1" applyFill="1" applyBorder="1" applyAlignment="1">
      <alignment horizontal="center" vertical="center" wrapText="1"/>
    </xf>
    <xf numFmtId="1" fontId="2" fillId="2" borderId="4" xfId="2" applyNumberFormat="1" applyFont="1" applyFill="1" applyBorder="1" applyAlignment="1">
      <alignment horizontal="left"/>
    </xf>
    <xf numFmtId="1" fontId="2" fillId="2" borderId="5" xfId="2" applyNumberFormat="1" applyFont="1" applyFill="1" applyBorder="1" applyAlignment="1">
      <alignment horizontal="left"/>
    </xf>
    <xf numFmtId="1" fontId="2" fillId="2" borderId="6" xfId="2" applyNumberFormat="1" applyFont="1" applyFill="1" applyBorder="1" applyAlignment="1">
      <alignment horizontal="left"/>
    </xf>
    <xf numFmtId="1" fontId="2" fillId="0" borderId="4" xfId="2" applyNumberFormat="1" applyFont="1" applyFill="1" applyBorder="1" applyAlignment="1">
      <alignment horizontal="center"/>
    </xf>
    <xf numFmtId="1" fontId="2" fillId="0" borderId="5" xfId="2" applyNumberFormat="1" applyFont="1" applyFill="1" applyBorder="1" applyAlignment="1">
      <alignment horizontal="center"/>
    </xf>
    <xf numFmtId="1" fontId="2" fillId="0" borderId="6" xfId="2" applyNumberFormat="1" applyFont="1" applyFill="1" applyBorder="1" applyAlignment="1">
      <alignment horizontal="center"/>
    </xf>
    <xf numFmtId="0" fontId="56" fillId="0" borderId="26" xfId="0" applyFont="1" applyFill="1" applyBorder="1" applyAlignment="1">
      <alignment horizontal="left"/>
    </xf>
    <xf numFmtId="0" fontId="56" fillId="0" borderId="5" xfId="0" applyFont="1" applyFill="1" applyBorder="1" applyAlignment="1">
      <alignment horizontal="left"/>
    </xf>
    <xf numFmtId="0" fontId="56" fillId="0" borderId="6" xfId="0" applyFont="1" applyFill="1" applyBorder="1" applyAlignment="1">
      <alignment horizontal="left"/>
    </xf>
    <xf numFmtId="0" fontId="8" fillId="9" borderId="27" xfId="2" applyFont="1" applyFill="1" applyBorder="1" applyAlignment="1">
      <alignment horizontal="left" vertical="center"/>
    </xf>
    <xf numFmtId="0" fontId="8" fillId="9" borderId="5" xfId="2" applyFont="1" applyFill="1" applyBorder="1" applyAlignment="1">
      <alignment horizontal="left" vertical="center"/>
    </xf>
    <xf numFmtId="0" fontId="8" fillId="9" borderId="28" xfId="2" applyFont="1" applyFill="1" applyBorder="1" applyAlignment="1">
      <alignment horizontal="left" vertical="center"/>
    </xf>
    <xf numFmtId="0" fontId="24" fillId="0" borderId="4" xfId="2" applyFont="1" applyFill="1" applyBorder="1" applyAlignment="1">
      <alignment horizontal="left" vertical="top"/>
    </xf>
    <xf numFmtId="0" fontId="24" fillId="0" borderId="5" xfId="2" applyFont="1" applyFill="1" applyBorder="1" applyAlignment="1">
      <alignment horizontal="left" vertical="top"/>
    </xf>
    <xf numFmtId="0" fontId="24" fillId="0" borderId="6" xfId="2" applyFont="1" applyFill="1" applyBorder="1" applyAlignment="1">
      <alignment horizontal="left" vertical="top"/>
    </xf>
    <xf numFmtId="0" fontId="24" fillId="0" borderId="29" xfId="2" applyFont="1" applyFill="1" applyBorder="1" applyAlignment="1">
      <alignment horizontal="left" vertical="top"/>
    </xf>
    <xf numFmtId="0" fontId="24" fillId="0" borderId="25" xfId="2" applyFont="1" applyFill="1" applyBorder="1" applyAlignment="1">
      <alignment horizontal="left" vertical="top"/>
    </xf>
    <xf numFmtId="0" fontId="24" fillId="0" borderId="30" xfId="2" applyFont="1" applyFill="1" applyBorder="1" applyAlignment="1">
      <alignment horizontal="left" vertical="top"/>
    </xf>
    <xf numFmtId="0" fontId="3" fillId="0" borderId="0" xfId="1" applyFill="1" applyAlignment="1">
      <alignment horizontal="center"/>
    </xf>
    <xf numFmtId="0" fontId="9" fillId="0" borderId="0" xfId="2" applyFont="1" applyFill="1" applyBorder="1" applyAlignment="1">
      <alignment horizontal="left" vertical="center"/>
    </xf>
    <xf numFmtId="0" fontId="8" fillId="0" borderId="0" xfId="2" applyFont="1" applyFill="1" applyBorder="1" applyAlignment="1">
      <alignment horizontal="center" vertical="top"/>
    </xf>
    <xf numFmtId="0" fontId="7" fillId="0" borderId="0" xfId="2" applyFont="1" applyFill="1" applyBorder="1" applyAlignment="1">
      <alignment horizontal="center"/>
    </xf>
  </cellXfs>
  <cellStyles count="7">
    <cellStyle name="Гиперссылка" xfId="1" builtinId="8"/>
    <cellStyle name="Обычный" xfId="0" builtinId="0"/>
    <cellStyle name="Обычный 2" xfId="2"/>
    <cellStyle name="Обычный_Лист1" xfId="3"/>
    <cellStyle name="Процентный" xfId="4" builtinId="5"/>
    <cellStyle name="Процентный 2" xfId="5"/>
    <cellStyle name="Финансовый 2" xfId="6"/>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56.jpeg"/><Relationship Id="rId7" Type="http://schemas.openxmlformats.org/officeDocument/2006/relationships/image" Target="../media/image61.png"/><Relationship Id="rId2" Type="http://schemas.openxmlformats.org/officeDocument/2006/relationships/image" Target="../media/image55.jpeg"/><Relationship Id="rId1" Type="http://schemas.openxmlformats.org/officeDocument/2006/relationships/image" Target="../media/image3.png"/><Relationship Id="rId6" Type="http://schemas.openxmlformats.org/officeDocument/2006/relationships/image" Target="../media/image60.png"/><Relationship Id="rId5" Type="http://schemas.openxmlformats.org/officeDocument/2006/relationships/image" Target="../media/image59.jpeg"/><Relationship Id="rId4" Type="http://schemas.openxmlformats.org/officeDocument/2006/relationships/image" Target="../media/image5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2.png"/></Relationships>
</file>

<file path=xl/drawings/_rels/drawing12.xml.rels><?xml version="1.0" encoding="UTF-8" standalone="yes"?>
<Relationships xmlns="http://schemas.openxmlformats.org/package/2006/relationships"><Relationship Id="rId8" Type="http://schemas.openxmlformats.org/officeDocument/2006/relationships/image" Target="../media/image69.jpeg"/><Relationship Id="rId3" Type="http://schemas.openxmlformats.org/officeDocument/2006/relationships/image" Target="../media/image64.jpeg"/><Relationship Id="rId7" Type="http://schemas.openxmlformats.org/officeDocument/2006/relationships/image" Target="../media/image68.jpeg"/><Relationship Id="rId12" Type="http://schemas.openxmlformats.org/officeDocument/2006/relationships/image" Target="../media/image73.jpeg"/><Relationship Id="rId2" Type="http://schemas.openxmlformats.org/officeDocument/2006/relationships/image" Target="../media/image63.png"/><Relationship Id="rId1" Type="http://schemas.openxmlformats.org/officeDocument/2006/relationships/image" Target="../media/image3.png"/><Relationship Id="rId6" Type="http://schemas.openxmlformats.org/officeDocument/2006/relationships/image" Target="../media/image67.jpeg"/><Relationship Id="rId11" Type="http://schemas.openxmlformats.org/officeDocument/2006/relationships/image" Target="../media/image72.jpeg"/><Relationship Id="rId5" Type="http://schemas.openxmlformats.org/officeDocument/2006/relationships/image" Target="../media/image66.jpeg"/><Relationship Id="rId10" Type="http://schemas.openxmlformats.org/officeDocument/2006/relationships/image" Target="../media/image71.jpeg"/><Relationship Id="rId4" Type="http://schemas.openxmlformats.org/officeDocument/2006/relationships/image" Target="../media/image65.jpeg"/><Relationship Id="rId9" Type="http://schemas.openxmlformats.org/officeDocument/2006/relationships/image" Target="../media/image70.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7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75.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8.png"/><Relationship Id="rId2" Type="http://schemas.openxmlformats.org/officeDocument/2006/relationships/image" Target="../media/image77.png"/><Relationship Id="rId1" Type="http://schemas.openxmlformats.org/officeDocument/2006/relationships/image" Target="../media/image76.png"/><Relationship Id="rId5" Type="http://schemas.openxmlformats.org/officeDocument/2006/relationships/image" Target="../media/image3.png"/><Relationship Id="rId4" Type="http://schemas.openxmlformats.org/officeDocument/2006/relationships/image" Target="../media/image7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81.png"/><Relationship Id="rId1" Type="http://schemas.openxmlformats.org/officeDocument/2006/relationships/image" Target="../media/image80.png"/></Relationships>
</file>

<file path=xl/drawings/_rels/drawing17.xml.rels><?xml version="1.0" encoding="UTF-8" standalone="yes"?>
<Relationships xmlns="http://schemas.openxmlformats.org/package/2006/relationships"><Relationship Id="rId2" Type="http://schemas.openxmlformats.org/officeDocument/2006/relationships/image" Target="../media/image82.jpe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jpeg"/><Relationship Id="rId3" Type="http://schemas.openxmlformats.org/officeDocument/2006/relationships/image" Target="../media/image7.jpeg"/><Relationship Id="rId7" Type="http://schemas.openxmlformats.org/officeDocument/2006/relationships/image" Target="../media/image11.jpeg"/><Relationship Id="rId12" Type="http://schemas.openxmlformats.org/officeDocument/2006/relationships/image" Target="../media/image16.jpeg"/><Relationship Id="rId2" Type="http://schemas.openxmlformats.org/officeDocument/2006/relationships/image" Target="../media/image6.png"/><Relationship Id="rId1" Type="http://schemas.openxmlformats.org/officeDocument/2006/relationships/image" Target="../media/image3.png"/><Relationship Id="rId6" Type="http://schemas.openxmlformats.org/officeDocument/2006/relationships/image" Target="../media/image10.png"/><Relationship Id="rId11" Type="http://schemas.openxmlformats.org/officeDocument/2006/relationships/image" Target="../media/image15.jpeg"/><Relationship Id="rId5" Type="http://schemas.openxmlformats.org/officeDocument/2006/relationships/image" Target="../media/image9.jpe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eg"/></Relationships>
</file>

<file path=xl/drawings/_rels/drawing6.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3.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png"/><Relationship Id="rId4" Type="http://schemas.openxmlformats.org/officeDocument/2006/relationships/image" Target="../media/image19.png"/><Relationship Id="rId9" Type="http://schemas.openxmlformats.org/officeDocument/2006/relationships/image" Target="../media/image24.png"/></Relationships>
</file>

<file path=xl/drawings/_rels/drawing7.xml.rels><?xml version="1.0" encoding="UTF-8" standalone="yes"?>
<Relationships xmlns="http://schemas.openxmlformats.org/package/2006/relationships"><Relationship Id="rId8" Type="http://schemas.openxmlformats.org/officeDocument/2006/relationships/image" Target="../media/image33.png"/><Relationship Id="rId13" Type="http://schemas.openxmlformats.org/officeDocument/2006/relationships/image" Target="../media/image38.png"/><Relationship Id="rId3" Type="http://schemas.openxmlformats.org/officeDocument/2006/relationships/image" Target="../media/image28.png"/><Relationship Id="rId7" Type="http://schemas.openxmlformats.org/officeDocument/2006/relationships/image" Target="../media/image32.png"/><Relationship Id="rId12" Type="http://schemas.openxmlformats.org/officeDocument/2006/relationships/image" Target="../media/image37.png"/><Relationship Id="rId2" Type="http://schemas.openxmlformats.org/officeDocument/2006/relationships/image" Target="../media/image27.png"/><Relationship Id="rId1" Type="http://schemas.openxmlformats.org/officeDocument/2006/relationships/image" Target="../media/image3.png"/><Relationship Id="rId6" Type="http://schemas.openxmlformats.org/officeDocument/2006/relationships/image" Target="../media/image31.png"/><Relationship Id="rId11" Type="http://schemas.openxmlformats.org/officeDocument/2006/relationships/image" Target="../media/image36.png"/><Relationship Id="rId5" Type="http://schemas.openxmlformats.org/officeDocument/2006/relationships/image" Target="../media/image30.png"/><Relationship Id="rId10" Type="http://schemas.openxmlformats.org/officeDocument/2006/relationships/image" Target="../media/image35.png"/><Relationship Id="rId4" Type="http://schemas.openxmlformats.org/officeDocument/2006/relationships/image" Target="../media/image29.png"/><Relationship Id="rId9" Type="http://schemas.openxmlformats.org/officeDocument/2006/relationships/image" Target="../media/image34.png"/><Relationship Id="rId14" Type="http://schemas.openxmlformats.org/officeDocument/2006/relationships/image" Target="../media/image39.png"/></Relationships>
</file>

<file path=xl/drawings/_rels/drawing8.xml.rels><?xml version="1.0" encoding="UTF-8" standalone="yes"?>
<Relationships xmlns="http://schemas.openxmlformats.org/package/2006/relationships"><Relationship Id="rId8" Type="http://schemas.openxmlformats.org/officeDocument/2006/relationships/image" Target="../media/image46.png"/><Relationship Id="rId3" Type="http://schemas.openxmlformats.org/officeDocument/2006/relationships/image" Target="../media/image41.jpeg"/><Relationship Id="rId7" Type="http://schemas.openxmlformats.org/officeDocument/2006/relationships/image" Target="../media/image45.png"/><Relationship Id="rId2" Type="http://schemas.openxmlformats.org/officeDocument/2006/relationships/image" Target="../media/image3.png"/><Relationship Id="rId1" Type="http://schemas.openxmlformats.org/officeDocument/2006/relationships/image" Target="../media/image40.png"/><Relationship Id="rId6" Type="http://schemas.openxmlformats.org/officeDocument/2006/relationships/image" Target="../media/image44.jpeg"/><Relationship Id="rId5" Type="http://schemas.openxmlformats.org/officeDocument/2006/relationships/image" Target="../media/image43.jpeg"/><Relationship Id="rId10" Type="http://schemas.openxmlformats.org/officeDocument/2006/relationships/image" Target="../media/image48.jpeg"/><Relationship Id="rId4" Type="http://schemas.openxmlformats.org/officeDocument/2006/relationships/image" Target="../media/image42.jpeg"/><Relationship Id="rId9" Type="http://schemas.openxmlformats.org/officeDocument/2006/relationships/image" Target="../media/image47.png"/></Relationships>
</file>

<file path=xl/drawings/_rels/drawing9.xml.rels><?xml version="1.0" encoding="UTF-8" standalone="yes"?>
<Relationships xmlns="http://schemas.openxmlformats.org/package/2006/relationships"><Relationship Id="rId8" Type="http://schemas.openxmlformats.org/officeDocument/2006/relationships/image" Target="../media/image55.jpeg"/><Relationship Id="rId3" Type="http://schemas.openxmlformats.org/officeDocument/2006/relationships/image" Target="../media/image50.png"/><Relationship Id="rId7" Type="http://schemas.openxmlformats.org/officeDocument/2006/relationships/image" Target="../media/image54.jpeg"/><Relationship Id="rId2" Type="http://schemas.openxmlformats.org/officeDocument/2006/relationships/image" Target="../media/image49.png"/><Relationship Id="rId1" Type="http://schemas.openxmlformats.org/officeDocument/2006/relationships/image" Target="../media/image3.png"/><Relationship Id="rId6" Type="http://schemas.openxmlformats.org/officeDocument/2006/relationships/image" Target="../media/image53.jpeg"/><Relationship Id="rId11" Type="http://schemas.openxmlformats.org/officeDocument/2006/relationships/image" Target="../media/image58.jpeg"/><Relationship Id="rId5" Type="http://schemas.openxmlformats.org/officeDocument/2006/relationships/image" Target="../media/image52.png"/><Relationship Id="rId10" Type="http://schemas.openxmlformats.org/officeDocument/2006/relationships/image" Target="../media/image57.png"/><Relationship Id="rId4" Type="http://schemas.openxmlformats.org/officeDocument/2006/relationships/image" Target="../media/image51.jpeg"/><Relationship Id="rId9" Type="http://schemas.openxmlformats.org/officeDocument/2006/relationships/image" Target="../media/image56.jpe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xdr:row>
      <xdr:rowOff>28575</xdr:rowOff>
    </xdr:from>
    <xdr:to>
      <xdr:col>0</xdr:col>
      <xdr:colOff>1066800</xdr:colOff>
      <xdr:row>3</xdr:row>
      <xdr:rowOff>133350</xdr:rowOff>
    </xdr:to>
    <xdr:pic>
      <xdr:nvPicPr>
        <xdr:cNvPr id="306266" name="Рисунок 4"/>
        <xdr:cNvPicPr>
          <a:picLocks noChangeAspect="1" noChangeArrowheads="1"/>
        </xdr:cNvPicPr>
      </xdr:nvPicPr>
      <xdr:blipFill>
        <a:blip xmlns:r="http://schemas.openxmlformats.org/officeDocument/2006/relationships" r:embed="rId1" cstate="print"/>
        <a:srcRect/>
        <a:stretch>
          <a:fillRect/>
        </a:stretch>
      </xdr:blipFill>
      <xdr:spPr bwMode="auto">
        <a:xfrm>
          <a:off x="47625" y="285750"/>
          <a:ext cx="1019175" cy="428625"/>
        </a:xfrm>
        <a:prstGeom prst="rect">
          <a:avLst/>
        </a:prstGeom>
        <a:noFill/>
        <a:ln w="9525">
          <a:noFill/>
          <a:miter lim="800000"/>
          <a:headEnd/>
          <a:tailEnd/>
        </a:ln>
      </xdr:spPr>
    </xdr:pic>
    <xdr:clientData/>
  </xdr:twoCellAnchor>
  <xdr:twoCellAnchor editAs="oneCell">
    <xdr:from>
      <xdr:col>2</xdr:col>
      <xdr:colOff>371475</xdr:colOff>
      <xdr:row>1</xdr:row>
      <xdr:rowOff>66675</xdr:rowOff>
    </xdr:from>
    <xdr:to>
      <xdr:col>9</xdr:col>
      <xdr:colOff>571500</xdr:colOff>
      <xdr:row>16</xdr:row>
      <xdr:rowOff>66675</xdr:rowOff>
    </xdr:to>
    <xdr:pic>
      <xdr:nvPicPr>
        <xdr:cNvPr id="306267" name="Рисунок 3"/>
        <xdr:cNvPicPr>
          <a:picLocks noChangeAspect="1" noChangeArrowheads="1"/>
        </xdr:cNvPicPr>
      </xdr:nvPicPr>
      <xdr:blipFill>
        <a:blip xmlns:r="http://schemas.openxmlformats.org/officeDocument/2006/relationships" r:embed="rId2" cstate="print"/>
        <a:srcRect/>
        <a:stretch>
          <a:fillRect/>
        </a:stretch>
      </xdr:blipFill>
      <xdr:spPr bwMode="auto">
        <a:xfrm>
          <a:off x="2857500" y="323850"/>
          <a:ext cx="4467225" cy="24574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23</xdr:col>
      <xdr:colOff>152400</xdr:colOff>
      <xdr:row>0</xdr:row>
      <xdr:rowOff>152400</xdr:rowOff>
    </xdr:from>
    <xdr:to>
      <xdr:col>25</xdr:col>
      <xdr:colOff>257175</xdr:colOff>
      <xdr:row>2</xdr:row>
      <xdr:rowOff>76200</xdr:rowOff>
    </xdr:to>
    <xdr:pic>
      <xdr:nvPicPr>
        <xdr:cNvPr id="304499"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9296400" y="152400"/>
          <a:ext cx="866775" cy="323850"/>
        </a:xfrm>
        <a:prstGeom prst="rect">
          <a:avLst/>
        </a:prstGeom>
        <a:noFill/>
        <a:ln w="9525">
          <a:noFill/>
          <a:round/>
          <a:headEnd/>
          <a:tailEnd/>
        </a:ln>
        <a:effectLst/>
      </xdr:spPr>
    </xdr:pic>
    <xdr:clientData/>
  </xdr:twoCellAnchor>
  <xdr:twoCellAnchor editAs="oneCell">
    <xdr:from>
      <xdr:col>14</xdr:col>
      <xdr:colOff>19050</xdr:colOff>
      <xdr:row>36</xdr:row>
      <xdr:rowOff>76200</xdr:rowOff>
    </xdr:from>
    <xdr:to>
      <xdr:col>15</xdr:col>
      <xdr:colOff>371475</xdr:colOff>
      <xdr:row>40</xdr:row>
      <xdr:rowOff>152400</xdr:rowOff>
    </xdr:to>
    <xdr:pic>
      <xdr:nvPicPr>
        <xdr:cNvPr id="304500" name="Рисунок 8"/>
        <xdr:cNvPicPr>
          <a:picLocks noChangeAspect="1" noChangeArrowheads="1"/>
        </xdr:cNvPicPr>
      </xdr:nvPicPr>
      <xdr:blipFill>
        <a:blip xmlns:r="http://schemas.openxmlformats.org/officeDocument/2006/relationships" r:embed="rId2" cstate="print"/>
        <a:srcRect/>
        <a:stretch>
          <a:fillRect/>
        </a:stretch>
      </xdr:blipFill>
      <xdr:spPr bwMode="auto">
        <a:xfrm>
          <a:off x="5791200" y="6753225"/>
          <a:ext cx="704850" cy="723900"/>
        </a:xfrm>
        <a:prstGeom prst="rect">
          <a:avLst/>
        </a:prstGeom>
        <a:noFill/>
        <a:ln w="9525">
          <a:noFill/>
          <a:miter lim="800000"/>
          <a:headEnd/>
          <a:tailEnd/>
        </a:ln>
      </xdr:spPr>
    </xdr:pic>
    <xdr:clientData/>
  </xdr:twoCellAnchor>
  <xdr:twoCellAnchor editAs="oneCell">
    <xdr:from>
      <xdr:col>18</xdr:col>
      <xdr:colOff>371475</xdr:colOff>
      <xdr:row>36</xdr:row>
      <xdr:rowOff>104775</xdr:rowOff>
    </xdr:from>
    <xdr:to>
      <xdr:col>21</xdr:col>
      <xdr:colOff>200025</xdr:colOff>
      <xdr:row>40</xdr:row>
      <xdr:rowOff>123825</xdr:rowOff>
    </xdr:to>
    <xdr:pic>
      <xdr:nvPicPr>
        <xdr:cNvPr id="304501" name="Рисунок 9"/>
        <xdr:cNvPicPr>
          <a:picLocks noChangeAspect="1" noChangeArrowheads="1"/>
        </xdr:cNvPicPr>
      </xdr:nvPicPr>
      <xdr:blipFill>
        <a:blip xmlns:r="http://schemas.openxmlformats.org/officeDocument/2006/relationships" r:embed="rId3" cstate="print"/>
        <a:srcRect/>
        <a:stretch>
          <a:fillRect/>
        </a:stretch>
      </xdr:blipFill>
      <xdr:spPr bwMode="auto">
        <a:xfrm>
          <a:off x="7610475" y="6781800"/>
          <a:ext cx="971550" cy="666750"/>
        </a:xfrm>
        <a:prstGeom prst="rect">
          <a:avLst/>
        </a:prstGeom>
        <a:noFill/>
        <a:ln w="9525">
          <a:noFill/>
          <a:miter lim="800000"/>
          <a:headEnd/>
          <a:tailEnd/>
        </a:ln>
      </xdr:spPr>
    </xdr:pic>
    <xdr:clientData/>
  </xdr:twoCellAnchor>
  <xdr:twoCellAnchor editAs="oneCell">
    <xdr:from>
      <xdr:col>16</xdr:col>
      <xdr:colOff>161925</xdr:colOff>
      <xdr:row>36</xdr:row>
      <xdr:rowOff>76200</xdr:rowOff>
    </xdr:from>
    <xdr:to>
      <xdr:col>18</xdr:col>
      <xdr:colOff>180975</xdr:colOff>
      <xdr:row>41</xdr:row>
      <xdr:rowOff>19050</xdr:rowOff>
    </xdr:to>
    <xdr:pic>
      <xdr:nvPicPr>
        <xdr:cNvPr id="304502" name="Рисунок 10"/>
        <xdr:cNvPicPr>
          <a:picLocks noChangeAspect="1" noChangeArrowheads="1"/>
        </xdr:cNvPicPr>
      </xdr:nvPicPr>
      <xdr:blipFill>
        <a:blip xmlns:r="http://schemas.openxmlformats.org/officeDocument/2006/relationships" r:embed="rId4" cstate="print"/>
        <a:srcRect/>
        <a:stretch>
          <a:fillRect/>
        </a:stretch>
      </xdr:blipFill>
      <xdr:spPr bwMode="auto">
        <a:xfrm>
          <a:off x="6667500" y="6753225"/>
          <a:ext cx="752475" cy="752475"/>
        </a:xfrm>
        <a:prstGeom prst="rect">
          <a:avLst/>
        </a:prstGeom>
        <a:noFill/>
        <a:ln w="9525">
          <a:noFill/>
          <a:miter lim="800000"/>
          <a:headEnd/>
          <a:tailEnd/>
        </a:ln>
      </xdr:spPr>
    </xdr:pic>
    <xdr:clientData/>
  </xdr:twoCellAnchor>
  <xdr:twoCellAnchor editAs="oneCell">
    <xdr:from>
      <xdr:col>20</xdr:col>
      <xdr:colOff>38100</xdr:colOff>
      <xdr:row>7</xdr:row>
      <xdr:rowOff>38100</xdr:rowOff>
    </xdr:from>
    <xdr:to>
      <xdr:col>22</xdr:col>
      <xdr:colOff>361950</xdr:colOff>
      <xdr:row>13</xdr:row>
      <xdr:rowOff>38100</xdr:rowOff>
    </xdr:to>
    <xdr:pic>
      <xdr:nvPicPr>
        <xdr:cNvPr id="304503" name="Рисунок 2"/>
        <xdr:cNvPicPr>
          <a:picLocks noChangeAspect="1" noChangeArrowheads="1"/>
        </xdr:cNvPicPr>
      </xdr:nvPicPr>
      <xdr:blipFill>
        <a:blip xmlns:r="http://schemas.openxmlformats.org/officeDocument/2006/relationships" r:embed="rId5" cstate="print"/>
        <a:srcRect/>
        <a:stretch>
          <a:fillRect/>
        </a:stretch>
      </xdr:blipFill>
      <xdr:spPr bwMode="auto">
        <a:xfrm>
          <a:off x="8039100" y="1323975"/>
          <a:ext cx="1085850" cy="971550"/>
        </a:xfrm>
        <a:prstGeom prst="rect">
          <a:avLst/>
        </a:prstGeom>
        <a:noFill/>
        <a:ln w="9525">
          <a:noFill/>
          <a:miter lim="800000"/>
          <a:headEnd/>
          <a:tailEnd/>
        </a:ln>
      </xdr:spPr>
    </xdr:pic>
    <xdr:clientData/>
  </xdr:twoCellAnchor>
  <xdr:twoCellAnchor editAs="oneCell">
    <xdr:from>
      <xdr:col>22</xdr:col>
      <xdr:colOff>342900</xdr:colOff>
      <xdr:row>6</xdr:row>
      <xdr:rowOff>47625</xdr:rowOff>
    </xdr:from>
    <xdr:to>
      <xdr:col>25</xdr:col>
      <xdr:colOff>295275</xdr:colOff>
      <xdr:row>13</xdr:row>
      <xdr:rowOff>85725</xdr:rowOff>
    </xdr:to>
    <xdr:pic>
      <xdr:nvPicPr>
        <xdr:cNvPr id="304504" name="Рисунок 9"/>
        <xdr:cNvPicPr>
          <a:picLocks noChangeAspect="1" noChangeArrowheads="1"/>
        </xdr:cNvPicPr>
      </xdr:nvPicPr>
      <xdr:blipFill>
        <a:blip xmlns:r="http://schemas.openxmlformats.org/officeDocument/2006/relationships" r:embed="rId6" cstate="print"/>
        <a:srcRect/>
        <a:stretch>
          <a:fillRect/>
        </a:stretch>
      </xdr:blipFill>
      <xdr:spPr bwMode="auto">
        <a:xfrm>
          <a:off x="9105900" y="1171575"/>
          <a:ext cx="1095375" cy="1171575"/>
        </a:xfrm>
        <a:prstGeom prst="rect">
          <a:avLst/>
        </a:prstGeom>
        <a:noFill/>
        <a:ln w="9525">
          <a:noFill/>
          <a:miter lim="800000"/>
          <a:headEnd/>
          <a:tailEnd/>
        </a:ln>
      </xdr:spPr>
    </xdr:pic>
    <xdr:clientData/>
  </xdr:twoCellAnchor>
  <xdr:twoCellAnchor editAs="oneCell">
    <xdr:from>
      <xdr:col>15</xdr:col>
      <xdr:colOff>228600</xdr:colOff>
      <xdr:row>44</xdr:row>
      <xdr:rowOff>66675</xdr:rowOff>
    </xdr:from>
    <xdr:to>
      <xdr:col>21</xdr:col>
      <xdr:colOff>247650</xdr:colOff>
      <xdr:row>52</xdr:row>
      <xdr:rowOff>66675</xdr:rowOff>
    </xdr:to>
    <xdr:pic>
      <xdr:nvPicPr>
        <xdr:cNvPr id="304505" name="Рисунок 4"/>
        <xdr:cNvPicPr>
          <a:picLocks noChangeAspect="1" noChangeArrowheads="1"/>
        </xdr:cNvPicPr>
      </xdr:nvPicPr>
      <xdr:blipFill>
        <a:blip xmlns:r="http://schemas.openxmlformats.org/officeDocument/2006/relationships" r:embed="rId7" cstate="print"/>
        <a:srcRect/>
        <a:stretch>
          <a:fillRect/>
        </a:stretch>
      </xdr:blipFill>
      <xdr:spPr bwMode="auto">
        <a:xfrm>
          <a:off x="6353175" y="8077200"/>
          <a:ext cx="2276475" cy="129540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15</xdr:col>
      <xdr:colOff>314325</xdr:colOff>
      <xdr:row>2</xdr:row>
      <xdr:rowOff>57150</xdr:rowOff>
    </xdr:from>
    <xdr:to>
      <xdr:col>18</xdr:col>
      <xdr:colOff>304800</xdr:colOff>
      <xdr:row>7</xdr:row>
      <xdr:rowOff>66675</xdr:rowOff>
    </xdr:to>
    <xdr:pic>
      <xdr:nvPicPr>
        <xdr:cNvPr id="309424" name="Рисунок 12"/>
        <xdr:cNvPicPr>
          <a:picLocks noChangeAspect="1" noChangeArrowheads="1"/>
        </xdr:cNvPicPr>
      </xdr:nvPicPr>
      <xdr:blipFill>
        <a:blip xmlns:r="http://schemas.openxmlformats.org/officeDocument/2006/relationships" r:embed="rId1" cstate="print"/>
        <a:srcRect/>
        <a:stretch>
          <a:fillRect/>
        </a:stretch>
      </xdr:blipFill>
      <xdr:spPr bwMode="auto">
        <a:xfrm>
          <a:off x="6057900" y="457200"/>
          <a:ext cx="1047750" cy="895350"/>
        </a:xfrm>
        <a:prstGeom prst="rect">
          <a:avLst/>
        </a:prstGeom>
        <a:noFill/>
        <a:ln w="9525">
          <a:noFill/>
          <a:miter lim="800000"/>
          <a:headEnd/>
          <a:tailEnd/>
        </a:ln>
      </xdr:spPr>
    </xdr:pic>
    <xdr:clientData/>
  </xdr:twoCellAnchor>
  <xdr:twoCellAnchor>
    <xdr:from>
      <xdr:col>16</xdr:col>
      <xdr:colOff>161925</xdr:colOff>
      <xdr:row>0</xdr:row>
      <xdr:rowOff>38100</xdr:rowOff>
    </xdr:from>
    <xdr:to>
      <xdr:col>18</xdr:col>
      <xdr:colOff>323850</xdr:colOff>
      <xdr:row>1</xdr:row>
      <xdr:rowOff>161925</xdr:rowOff>
    </xdr:to>
    <xdr:pic>
      <xdr:nvPicPr>
        <xdr:cNvPr id="309425"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6257925" y="38100"/>
          <a:ext cx="866775" cy="323850"/>
        </a:xfrm>
        <a:prstGeom prst="rect">
          <a:avLst/>
        </a:prstGeom>
        <a:noFill/>
        <a:ln w="9525">
          <a:noFill/>
          <a:round/>
          <a:headEnd/>
          <a:tailEnd/>
        </a:ln>
        <a:effectLst/>
      </xdr:spPr>
    </xdr:pic>
    <xdr:clientData/>
  </xdr:twoCellAnchor>
  <xdr:twoCellAnchor editAs="oneCell">
    <xdr:from>
      <xdr:col>15</xdr:col>
      <xdr:colOff>314325</xdr:colOff>
      <xdr:row>2</xdr:row>
      <xdr:rowOff>57150</xdr:rowOff>
    </xdr:from>
    <xdr:to>
      <xdr:col>18</xdr:col>
      <xdr:colOff>304800</xdr:colOff>
      <xdr:row>7</xdr:row>
      <xdr:rowOff>66675</xdr:rowOff>
    </xdr:to>
    <xdr:pic>
      <xdr:nvPicPr>
        <xdr:cNvPr id="309426" name="Рисунок 12"/>
        <xdr:cNvPicPr>
          <a:picLocks noChangeAspect="1" noChangeArrowheads="1"/>
        </xdr:cNvPicPr>
      </xdr:nvPicPr>
      <xdr:blipFill>
        <a:blip xmlns:r="http://schemas.openxmlformats.org/officeDocument/2006/relationships" r:embed="rId1" cstate="print"/>
        <a:srcRect/>
        <a:stretch>
          <a:fillRect/>
        </a:stretch>
      </xdr:blipFill>
      <xdr:spPr bwMode="auto">
        <a:xfrm>
          <a:off x="6057900" y="457200"/>
          <a:ext cx="1047750" cy="895350"/>
        </a:xfrm>
        <a:prstGeom prst="rect">
          <a:avLst/>
        </a:prstGeom>
        <a:noFill/>
        <a:ln w="9525">
          <a:noFill/>
          <a:miter lim="800000"/>
          <a:headEnd/>
          <a:tailEnd/>
        </a:ln>
      </xdr:spPr>
    </xdr:pic>
    <xdr:clientData/>
  </xdr:twoCellAnchor>
  <xdr:twoCellAnchor>
    <xdr:from>
      <xdr:col>16</xdr:col>
      <xdr:colOff>161925</xdr:colOff>
      <xdr:row>0</xdr:row>
      <xdr:rowOff>38100</xdr:rowOff>
    </xdr:from>
    <xdr:to>
      <xdr:col>18</xdr:col>
      <xdr:colOff>323850</xdr:colOff>
      <xdr:row>1</xdr:row>
      <xdr:rowOff>161925</xdr:rowOff>
    </xdr:to>
    <xdr:pic>
      <xdr:nvPicPr>
        <xdr:cNvPr id="309427"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6257925" y="38100"/>
          <a:ext cx="866775" cy="323850"/>
        </a:xfrm>
        <a:prstGeom prst="rect">
          <a:avLst/>
        </a:prstGeom>
        <a:noFill/>
        <a:ln w="9525">
          <a:noFill/>
          <a:round/>
          <a:headEnd/>
          <a:tailEnd/>
        </a:ln>
        <a:effec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4838700</xdr:colOff>
      <xdr:row>0</xdr:row>
      <xdr:rowOff>95250</xdr:rowOff>
    </xdr:from>
    <xdr:to>
      <xdr:col>4</xdr:col>
      <xdr:colOff>323850</xdr:colOff>
      <xdr:row>2</xdr:row>
      <xdr:rowOff>38100</xdr:rowOff>
    </xdr:to>
    <xdr:pic>
      <xdr:nvPicPr>
        <xdr:cNvPr id="310800"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6362700" y="95250"/>
          <a:ext cx="866775" cy="342900"/>
        </a:xfrm>
        <a:prstGeom prst="rect">
          <a:avLst/>
        </a:prstGeom>
        <a:noFill/>
        <a:ln w="9525">
          <a:noFill/>
          <a:round/>
          <a:headEnd/>
          <a:tailEnd/>
        </a:ln>
        <a:effectLst/>
      </xdr:spPr>
    </xdr:pic>
    <xdr:clientData/>
  </xdr:twoCellAnchor>
  <xdr:twoCellAnchor editAs="oneCell">
    <xdr:from>
      <xdr:col>1</xdr:col>
      <xdr:colOff>4914900</xdr:colOff>
      <xdr:row>2</xdr:row>
      <xdr:rowOff>85725</xdr:rowOff>
    </xdr:from>
    <xdr:to>
      <xdr:col>4</xdr:col>
      <xdr:colOff>361950</xdr:colOff>
      <xdr:row>7</xdr:row>
      <xdr:rowOff>114300</xdr:rowOff>
    </xdr:to>
    <xdr:pic>
      <xdr:nvPicPr>
        <xdr:cNvPr id="310801" name="Рисунок 3"/>
        <xdr:cNvPicPr>
          <a:picLocks noChangeAspect="1" noChangeArrowheads="1"/>
        </xdr:cNvPicPr>
      </xdr:nvPicPr>
      <xdr:blipFill>
        <a:blip xmlns:r="http://schemas.openxmlformats.org/officeDocument/2006/relationships" r:embed="rId2" cstate="print"/>
        <a:srcRect/>
        <a:stretch>
          <a:fillRect/>
        </a:stretch>
      </xdr:blipFill>
      <xdr:spPr bwMode="auto">
        <a:xfrm>
          <a:off x="6438900" y="485775"/>
          <a:ext cx="828675" cy="847725"/>
        </a:xfrm>
        <a:prstGeom prst="rect">
          <a:avLst/>
        </a:prstGeom>
        <a:noFill/>
        <a:ln w="9525">
          <a:noFill/>
          <a:miter lim="800000"/>
          <a:headEnd/>
          <a:tailEnd/>
        </a:ln>
      </xdr:spPr>
    </xdr:pic>
    <xdr:clientData/>
  </xdr:twoCellAnchor>
  <xdr:twoCellAnchor editAs="oneCell">
    <xdr:from>
      <xdr:col>2</xdr:col>
      <xdr:colOff>133350</xdr:colOff>
      <xdr:row>13</xdr:row>
      <xdr:rowOff>28575</xdr:rowOff>
    </xdr:from>
    <xdr:to>
      <xdr:col>4</xdr:col>
      <xdr:colOff>428625</xdr:colOff>
      <xdr:row>17</xdr:row>
      <xdr:rowOff>123825</xdr:rowOff>
    </xdr:to>
    <xdr:pic>
      <xdr:nvPicPr>
        <xdr:cNvPr id="310802" name="Рисунок 3"/>
        <xdr:cNvPicPr>
          <a:picLocks noChangeAspect="1" noChangeArrowheads="1"/>
        </xdr:cNvPicPr>
      </xdr:nvPicPr>
      <xdr:blipFill>
        <a:blip xmlns:r="http://schemas.openxmlformats.org/officeDocument/2006/relationships" r:embed="rId3" cstate="print"/>
        <a:srcRect/>
        <a:stretch>
          <a:fillRect/>
        </a:stretch>
      </xdr:blipFill>
      <xdr:spPr bwMode="auto">
        <a:xfrm>
          <a:off x="6657975" y="2209800"/>
          <a:ext cx="676275" cy="704850"/>
        </a:xfrm>
        <a:prstGeom prst="rect">
          <a:avLst/>
        </a:prstGeom>
        <a:noFill/>
        <a:ln w="9525">
          <a:noFill/>
          <a:miter lim="800000"/>
          <a:headEnd/>
          <a:tailEnd/>
        </a:ln>
      </xdr:spPr>
    </xdr:pic>
    <xdr:clientData/>
  </xdr:twoCellAnchor>
  <xdr:twoCellAnchor editAs="oneCell">
    <xdr:from>
      <xdr:col>2</xdr:col>
      <xdr:colOff>190500</xdr:colOff>
      <xdr:row>36</xdr:row>
      <xdr:rowOff>76200</xdr:rowOff>
    </xdr:from>
    <xdr:to>
      <xdr:col>4</xdr:col>
      <xdr:colOff>400050</xdr:colOff>
      <xdr:row>40</xdr:row>
      <xdr:rowOff>142875</xdr:rowOff>
    </xdr:to>
    <xdr:pic>
      <xdr:nvPicPr>
        <xdr:cNvPr id="310803" name="Рисунок 4"/>
        <xdr:cNvPicPr>
          <a:picLocks noChangeAspect="1" noChangeArrowheads="1"/>
        </xdr:cNvPicPr>
      </xdr:nvPicPr>
      <xdr:blipFill>
        <a:blip xmlns:r="http://schemas.openxmlformats.org/officeDocument/2006/relationships" r:embed="rId4" cstate="print"/>
        <a:srcRect/>
        <a:stretch>
          <a:fillRect/>
        </a:stretch>
      </xdr:blipFill>
      <xdr:spPr bwMode="auto">
        <a:xfrm>
          <a:off x="6715125" y="5772150"/>
          <a:ext cx="590550" cy="714375"/>
        </a:xfrm>
        <a:prstGeom prst="rect">
          <a:avLst/>
        </a:prstGeom>
        <a:noFill/>
        <a:ln w="9525">
          <a:noFill/>
          <a:miter lim="800000"/>
          <a:headEnd/>
          <a:tailEnd/>
        </a:ln>
      </xdr:spPr>
    </xdr:pic>
    <xdr:clientData/>
  </xdr:twoCellAnchor>
  <xdr:twoCellAnchor editAs="oneCell">
    <xdr:from>
      <xdr:col>1</xdr:col>
      <xdr:colOff>4972050</xdr:colOff>
      <xdr:row>66</xdr:row>
      <xdr:rowOff>142875</xdr:rowOff>
    </xdr:from>
    <xdr:to>
      <xdr:col>4</xdr:col>
      <xdr:colOff>361950</xdr:colOff>
      <xdr:row>73</xdr:row>
      <xdr:rowOff>47625</xdr:rowOff>
    </xdr:to>
    <xdr:pic>
      <xdr:nvPicPr>
        <xdr:cNvPr id="310804" name="Рисунок 5"/>
        <xdr:cNvPicPr>
          <a:picLocks noChangeAspect="1" noChangeArrowheads="1"/>
        </xdr:cNvPicPr>
      </xdr:nvPicPr>
      <xdr:blipFill>
        <a:blip xmlns:r="http://schemas.openxmlformats.org/officeDocument/2006/relationships" r:embed="rId5" cstate="print"/>
        <a:srcRect/>
        <a:stretch>
          <a:fillRect/>
        </a:stretch>
      </xdr:blipFill>
      <xdr:spPr bwMode="auto">
        <a:xfrm>
          <a:off x="6496050" y="10515600"/>
          <a:ext cx="771525" cy="971550"/>
        </a:xfrm>
        <a:prstGeom prst="rect">
          <a:avLst/>
        </a:prstGeom>
        <a:noFill/>
        <a:ln w="9525">
          <a:noFill/>
          <a:miter lim="800000"/>
          <a:headEnd/>
          <a:tailEnd/>
        </a:ln>
      </xdr:spPr>
    </xdr:pic>
    <xdr:clientData/>
  </xdr:twoCellAnchor>
  <xdr:twoCellAnchor editAs="oneCell">
    <xdr:from>
      <xdr:col>1</xdr:col>
      <xdr:colOff>4267200</xdr:colOff>
      <xdr:row>13</xdr:row>
      <xdr:rowOff>28575</xdr:rowOff>
    </xdr:from>
    <xdr:to>
      <xdr:col>2</xdr:col>
      <xdr:colOff>95250</xdr:colOff>
      <xdr:row>17</xdr:row>
      <xdr:rowOff>95250</xdr:rowOff>
    </xdr:to>
    <xdr:pic>
      <xdr:nvPicPr>
        <xdr:cNvPr id="310805" name="Рисунок 6"/>
        <xdr:cNvPicPr>
          <a:picLocks noChangeAspect="1" noChangeArrowheads="1"/>
        </xdr:cNvPicPr>
      </xdr:nvPicPr>
      <xdr:blipFill>
        <a:blip xmlns:r="http://schemas.openxmlformats.org/officeDocument/2006/relationships" r:embed="rId6" cstate="print"/>
        <a:srcRect/>
        <a:stretch>
          <a:fillRect/>
        </a:stretch>
      </xdr:blipFill>
      <xdr:spPr bwMode="auto">
        <a:xfrm>
          <a:off x="5791200" y="2209800"/>
          <a:ext cx="828675" cy="676275"/>
        </a:xfrm>
        <a:prstGeom prst="rect">
          <a:avLst/>
        </a:prstGeom>
        <a:noFill/>
        <a:ln w="9525">
          <a:noFill/>
          <a:miter lim="800000"/>
          <a:headEnd/>
          <a:tailEnd/>
        </a:ln>
      </xdr:spPr>
    </xdr:pic>
    <xdr:clientData/>
  </xdr:twoCellAnchor>
  <xdr:twoCellAnchor editAs="oneCell">
    <xdr:from>
      <xdr:col>1</xdr:col>
      <xdr:colOff>3648075</xdr:colOff>
      <xdr:row>13</xdr:row>
      <xdr:rowOff>28575</xdr:rowOff>
    </xdr:from>
    <xdr:to>
      <xdr:col>1</xdr:col>
      <xdr:colOff>4286250</xdr:colOff>
      <xdr:row>17</xdr:row>
      <xdr:rowOff>9525</xdr:rowOff>
    </xdr:to>
    <xdr:pic>
      <xdr:nvPicPr>
        <xdr:cNvPr id="310806" name="Рисунок 7"/>
        <xdr:cNvPicPr>
          <a:picLocks noChangeAspect="1" noChangeArrowheads="1"/>
        </xdr:cNvPicPr>
      </xdr:nvPicPr>
      <xdr:blipFill>
        <a:blip xmlns:r="http://schemas.openxmlformats.org/officeDocument/2006/relationships" r:embed="rId7" cstate="print"/>
        <a:srcRect/>
        <a:stretch>
          <a:fillRect/>
        </a:stretch>
      </xdr:blipFill>
      <xdr:spPr bwMode="auto">
        <a:xfrm>
          <a:off x="5172075" y="2209800"/>
          <a:ext cx="638175" cy="590550"/>
        </a:xfrm>
        <a:prstGeom prst="rect">
          <a:avLst/>
        </a:prstGeom>
        <a:noFill/>
        <a:ln w="9525">
          <a:noFill/>
          <a:miter lim="800000"/>
          <a:headEnd/>
          <a:tailEnd/>
        </a:ln>
      </xdr:spPr>
    </xdr:pic>
    <xdr:clientData/>
  </xdr:twoCellAnchor>
  <xdr:twoCellAnchor editAs="oneCell">
    <xdr:from>
      <xdr:col>1</xdr:col>
      <xdr:colOff>4705350</xdr:colOff>
      <xdr:row>36</xdr:row>
      <xdr:rowOff>133350</xdr:rowOff>
    </xdr:from>
    <xdr:to>
      <xdr:col>2</xdr:col>
      <xdr:colOff>209550</xdr:colOff>
      <xdr:row>40</xdr:row>
      <xdr:rowOff>123825</xdr:rowOff>
    </xdr:to>
    <xdr:pic>
      <xdr:nvPicPr>
        <xdr:cNvPr id="310807" name="Рисунок 8"/>
        <xdr:cNvPicPr>
          <a:picLocks noChangeAspect="1" noChangeArrowheads="1"/>
        </xdr:cNvPicPr>
      </xdr:nvPicPr>
      <xdr:blipFill>
        <a:blip xmlns:r="http://schemas.openxmlformats.org/officeDocument/2006/relationships" r:embed="rId8" cstate="print"/>
        <a:srcRect/>
        <a:stretch>
          <a:fillRect/>
        </a:stretch>
      </xdr:blipFill>
      <xdr:spPr bwMode="auto">
        <a:xfrm>
          <a:off x="6229350" y="5829300"/>
          <a:ext cx="504825" cy="638175"/>
        </a:xfrm>
        <a:prstGeom prst="rect">
          <a:avLst/>
        </a:prstGeom>
        <a:noFill/>
        <a:ln w="9525">
          <a:noFill/>
          <a:miter lim="800000"/>
          <a:headEnd/>
          <a:tailEnd/>
        </a:ln>
      </xdr:spPr>
    </xdr:pic>
    <xdr:clientData/>
  </xdr:twoCellAnchor>
  <xdr:twoCellAnchor editAs="oneCell">
    <xdr:from>
      <xdr:col>1</xdr:col>
      <xdr:colOff>4857750</xdr:colOff>
      <xdr:row>73</xdr:row>
      <xdr:rowOff>0</xdr:rowOff>
    </xdr:from>
    <xdr:to>
      <xdr:col>4</xdr:col>
      <xdr:colOff>419100</xdr:colOff>
      <xdr:row>78</xdr:row>
      <xdr:rowOff>76200</xdr:rowOff>
    </xdr:to>
    <xdr:pic>
      <xdr:nvPicPr>
        <xdr:cNvPr id="310808" name="Рисунок 9"/>
        <xdr:cNvPicPr>
          <a:picLocks noChangeAspect="1" noChangeArrowheads="1"/>
        </xdr:cNvPicPr>
      </xdr:nvPicPr>
      <xdr:blipFill>
        <a:blip xmlns:r="http://schemas.openxmlformats.org/officeDocument/2006/relationships" r:embed="rId9" cstate="print"/>
        <a:srcRect/>
        <a:stretch>
          <a:fillRect/>
        </a:stretch>
      </xdr:blipFill>
      <xdr:spPr bwMode="auto">
        <a:xfrm>
          <a:off x="6381750" y="11439525"/>
          <a:ext cx="942975" cy="838200"/>
        </a:xfrm>
        <a:prstGeom prst="rect">
          <a:avLst/>
        </a:prstGeom>
        <a:noFill/>
        <a:ln w="9525">
          <a:noFill/>
          <a:miter lim="800000"/>
          <a:headEnd/>
          <a:tailEnd/>
        </a:ln>
      </xdr:spPr>
    </xdr:pic>
    <xdr:clientData/>
  </xdr:twoCellAnchor>
  <xdr:twoCellAnchor editAs="oneCell">
    <xdr:from>
      <xdr:col>1</xdr:col>
      <xdr:colOff>4876800</xdr:colOff>
      <xdr:row>78</xdr:row>
      <xdr:rowOff>85725</xdr:rowOff>
    </xdr:from>
    <xdr:to>
      <xdr:col>4</xdr:col>
      <xdr:colOff>381000</xdr:colOff>
      <xdr:row>85</xdr:row>
      <xdr:rowOff>95250</xdr:rowOff>
    </xdr:to>
    <xdr:pic>
      <xdr:nvPicPr>
        <xdr:cNvPr id="310809" name="Рисунок 10"/>
        <xdr:cNvPicPr>
          <a:picLocks noChangeAspect="1" noChangeArrowheads="1"/>
        </xdr:cNvPicPr>
      </xdr:nvPicPr>
      <xdr:blipFill>
        <a:blip xmlns:r="http://schemas.openxmlformats.org/officeDocument/2006/relationships" r:embed="rId10" cstate="print"/>
        <a:srcRect/>
        <a:stretch>
          <a:fillRect/>
        </a:stretch>
      </xdr:blipFill>
      <xdr:spPr bwMode="auto">
        <a:xfrm>
          <a:off x="6400800" y="12287250"/>
          <a:ext cx="885825" cy="1076325"/>
        </a:xfrm>
        <a:prstGeom prst="rect">
          <a:avLst/>
        </a:prstGeom>
        <a:noFill/>
        <a:ln w="9525">
          <a:noFill/>
          <a:miter lim="800000"/>
          <a:headEnd/>
          <a:tailEnd/>
        </a:ln>
      </xdr:spPr>
    </xdr:pic>
    <xdr:clientData/>
  </xdr:twoCellAnchor>
  <xdr:twoCellAnchor editAs="oneCell">
    <xdr:from>
      <xdr:col>1</xdr:col>
      <xdr:colOff>4676775</xdr:colOff>
      <xdr:row>142</xdr:row>
      <xdr:rowOff>38100</xdr:rowOff>
    </xdr:from>
    <xdr:to>
      <xdr:col>4</xdr:col>
      <xdr:colOff>381000</xdr:colOff>
      <xdr:row>149</xdr:row>
      <xdr:rowOff>123825</xdr:rowOff>
    </xdr:to>
    <xdr:pic>
      <xdr:nvPicPr>
        <xdr:cNvPr id="310810" name="Рисунок 17"/>
        <xdr:cNvPicPr>
          <a:picLocks noChangeAspect="1" noChangeArrowheads="1"/>
        </xdr:cNvPicPr>
      </xdr:nvPicPr>
      <xdr:blipFill>
        <a:blip xmlns:r="http://schemas.openxmlformats.org/officeDocument/2006/relationships" r:embed="rId11" cstate="print"/>
        <a:srcRect/>
        <a:stretch>
          <a:fillRect/>
        </a:stretch>
      </xdr:blipFill>
      <xdr:spPr bwMode="auto">
        <a:xfrm>
          <a:off x="6200775" y="22031325"/>
          <a:ext cx="1085850" cy="1152525"/>
        </a:xfrm>
        <a:prstGeom prst="rect">
          <a:avLst/>
        </a:prstGeom>
        <a:noFill/>
        <a:ln w="9525">
          <a:noFill/>
          <a:miter lim="800000"/>
          <a:headEnd/>
          <a:tailEnd/>
        </a:ln>
      </xdr:spPr>
    </xdr:pic>
    <xdr:clientData/>
  </xdr:twoCellAnchor>
  <xdr:twoCellAnchor editAs="oneCell">
    <xdr:from>
      <xdr:col>1</xdr:col>
      <xdr:colOff>4905375</xdr:colOff>
      <xdr:row>134</xdr:row>
      <xdr:rowOff>47625</xdr:rowOff>
    </xdr:from>
    <xdr:to>
      <xdr:col>4</xdr:col>
      <xdr:colOff>390525</xdr:colOff>
      <xdr:row>142</xdr:row>
      <xdr:rowOff>133350</xdr:rowOff>
    </xdr:to>
    <xdr:pic>
      <xdr:nvPicPr>
        <xdr:cNvPr id="310811" name="Рисунок 18"/>
        <xdr:cNvPicPr>
          <a:picLocks noChangeAspect="1" noChangeArrowheads="1"/>
        </xdr:cNvPicPr>
      </xdr:nvPicPr>
      <xdr:blipFill>
        <a:blip xmlns:r="http://schemas.openxmlformats.org/officeDocument/2006/relationships" r:embed="rId12" cstate="print"/>
        <a:srcRect/>
        <a:stretch>
          <a:fillRect/>
        </a:stretch>
      </xdr:blipFill>
      <xdr:spPr bwMode="auto">
        <a:xfrm>
          <a:off x="6429375" y="20821650"/>
          <a:ext cx="866775" cy="130492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4895850</xdr:colOff>
      <xdr:row>0</xdr:row>
      <xdr:rowOff>85725</xdr:rowOff>
    </xdr:from>
    <xdr:to>
      <xdr:col>4</xdr:col>
      <xdr:colOff>381000</xdr:colOff>
      <xdr:row>2</xdr:row>
      <xdr:rowOff>28575</xdr:rowOff>
    </xdr:to>
    <xdr:pic>
      <xdr:nvPicPr>
        <xdr:cNvPr id="305243"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6324600" y="85725"/>
          <a:ext cx="866775" cy="342900"/>
        </a:xfrm>
        <a:prstGeom prst="rect">
          <a:avLst/>
        </a:prstGeom>
        <a:noFill/>
        <a:ln w="9525">
          <a:noFill/>
          <a:round/>
          <a:headEnd/>
          <a:tailEnd/>
        </a:ln>
        <a:effectLst/>
      </xdr:spPr>
    </xdr:pic>
    <xdr:clientData/>
  </xdr:twoCellAnchor>
  <xdr:twoCellAnchor editAs="oneCell">
    <xdr:from>
      <xdr:col>1</xdr:col>
      <xdr:colOff>4943475</xdr:colOff>
      <xdr:row>2</xdr:row>
      <xdr:rowOff>47625</xdr:rowOff>
    </xdr:from>
    <xdr:to>
      <xdr:col>4</xdr:col>
      <xdr:colOff>409575</xdr:colOff>
      <xdr:row>6</xdr:row>
      <xdr:rowOff>76200</xdr:rowOff>
    </xdr:to>
    <xdr:pic>
      <xdr:nvPicPr>
        <xdr:cNvPr id="305244" name="Рисунок 3"/>
        <xdr:cNvPicPr>
          <a:picLocks noChangeAspect="1" noChangeArrowheads="1"/>
        </xdr:cNvPicPr>
      </xdr:nvPicPr>
      <xdr:blipFill>
        <a:blip xmlns:r="http://schemas.openxmlformats.org/officeDocument/2006/relationships" r:embed="rId2" cstate="print"/>
        <a:srcRect/>
        <a:stretch>
          <a:fillRect/>
        </a:stretch>
      </xdr:blipFill>
      <xdr:spPr bwMode="auto">
        <a:xfrm>
          <a:off x="6372225" y="447675"/>
          <a:ext cx="847725" cy="69532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4762500</xdr:colOff>
      <xdr:row>0</xdr:row>
      <xdr:rowOff>76200</xdr:rowOff>
    </xdr:from>
    <xdr:to>
      <xdr:col>4</xdr:col>
      <xdr:colOff>361950</xdr:colOff>
      <xdr:row>2</xdr:row>
      <xdr:rowOff>19050</xdr:rowOff>
    </xdr:to>
    <xdr:pic>
      <xdr:nvPicPr>
        <xdr:cNvPr id="311384"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6515100" y="76200"/>
          <a:ext cx="923925" cy="342900"/>
        </a:xfrm>
        <a:prstGeom prst="rect">
          <a:avLst/>
        </a:prstGeom>
        <a:noFill/>
        <a:ln w="9525">
          <a:noFill/>
          <a:round/>
          <a:headEnd/>
          <a:tailEnd/>
        </a:ln>
        <a:effectLst/>
      </xdr:spPr>
    </xdr:pic>
    <xdr:clientData/>
  </xdr:twoCellAnchor>
  <xdr:twoCellAnchor editAs="oneCell">
    <xdr:from>
      <xdr:col>1</xdr:col>
      <xdr:colOff>4781550</xdr:colOff>
      <xdr:row>2</xdr:row>
      <xdr:rowOff>47625</xdr:rowOff>
    </xdr:from>
    <xdr:to>
      <xdr:col>4</xdr:col>
      <xdr:colOff>371475</xdr:colOff>
      <xdr:row>6</xdr:row>
      <xdr:rowOff>95250</xdr:rowOff>
    </xdr:to>
    <xdr:pic>
      <xdr:nvPicPr>
        <xdr:cNvPr id="311385" name="Рисунок 3"/>
        <xdr:cNvPicPr>
          <a:picLocks noChangeAspect="1" noChangeArrowheads="1"/>
        </xdr:cNvPicPr>
      </xdr:nvPicPr>
      <xdr:blipFill>
        <a:blip xmlns:r="http://schemas.openxmlformats.org/officeDocument/2006/relationships" r:embed="rId2" cstate="print"/>
        <a:srcRect/>
        <a:stretch>
          <a:fillRect/>
        </a:stretch>
      </xdr:blipFill>
      <xdr:spPr bwMode="auto">
        <a:xfrm>
          <a:off x="6534150" y="447675"/>
          <a:ext cx="914400" cy="714375"/>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28575</xdr:colOff>
      <xdr:row>19</xdr:row>
      <xdr:rowOff>95250</xdr:rowOff>
    </xdr:from>
    <xdr:to>
      <xdr:col>9</xdr:col>
      <xdr:colOff>276225</xdr:colOff>
      <xdr:row>28</xdr:row>
      <xdr:rowOff>28575</xdr:rowOff>
    </xdr:to>
    <xdr:pic>
      <xdr:nvPicPr>
        <xdr:cNvPr id="294620"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3686175" y="3362325"/>
          <a:ext cx="857250" cy="1304925"/>
        </a:xfrm>
        <a:prstGeom prst="rect">
          <a:avLst/>
        </a:prstGeom>
        <a:noFill/>
        <a:ln w="9525">
          <a:noFill/>
          <a:miter lim="800000"/>
          <a:headEnd/>
          <a:tailEnd/>
        </a:ln>
      </xdr:spPr>
    </xdr:pic>
    <xdr:clientData/>
  </xdr:twoCellAnchor>
  <xdr:twoCellAnchor editAs="oneCell">
    <xdr:from>
      <xdr:col>8</xdr:col>
      <xdr:colOff>57150</xdr:colOff>
      <xdr:row>28</xdr:row>
      <xdr:rowOff>28575</xdr:rowOff>
    </xdr:from>
    <xdr:to>
      <xdr:col>13</xdr:col>
      <xdr:colOff>523875</xdr:colOff>
      <xdr:row>59</xdr:row>
      <xdr:rowOff>95250</xdr:rowOff>
    </xdr:to>
    <xdr:pic>
      <xdr:nvPicPr>
        <xdr:cNvPr id="294621" name="Рисунок 2"/>
        <xdr:cNvPicPr>
          <a:picLocks noChangeAspect="1" noChangeArrowheads="1"/>
        </xdr:cNvPicPr>
      </xdr:nvPicPr>
      <xdr:blipFill>
        <a:blip xmlns:r="http://schemas.openxmlformats.org/officeDocument/2006/relationships" r:embed="rId2" cstate="print"/>
        <a:srcRect/>
        <a:stretch>
          <a:fillRect/>
        </a:stretch>
      </xdr:blipFill>
      <xdr:spPr bwMode="auto">
        <a:xfrm>
          <a:off x="3714750" y="4667250"/>
          <a:ext cx="3514725" cy="4791075"/>
        </a:xfrm>
        <a:prstGeom prst="rect">
          <a:avLst/>
        </a:prstGeom>
        <a:noFill/>
        <a:ln w="9525">
          <a:noFill/>
          <a:miter lim="800000"/>
          <a:headEnd/>
          <a:tailEnd/>
        </a:ln>
      </xdr:spPr>
    </xdr:pic>
    <xdr:clientData/>
  </xdr:twoCellAnchor>
  <xdr:twoCellAnchor editAs="oneCell">
    <xdr:from>
      <xdr:col>11</xdr:col>
      <xdr:colOff>514350</xdr:colOff>
      <xdr:row>19</xdr:row>
      <xdr:rowOff>104775</xdr:rowOff>
    </xdr:from>
    <xdr:to>
      <xdr:col>13</xdr:col>
      <xdr:colOff>581025</xdr:colOff>
      <xdr:row>28</xdr:row>
      <xdr:rowOff>38100</xdr:rowOff>
    </xdr:to>
    <xdr:pic>
      <xdr:nvPicPr>
        <xdr:cNvPr id="294622" name="Рисунок 3"/>
        <xdr:cNvPicPr>
          <a:picLocks noChangeAspect="1" noChangeArrowheads="1"/>
        </xdr:cNvPicPr>
      </xdr:nvPicPr>
      <xdr:blipFill>
        <a:blip xmlns:r="http://schemas.openxmlformats.org/officeDocument/2006/relationships" r:embed="rId3" cstate="print"/>
        <a:srcRect/>
        <a:stretch>
          <a:fillRect/>
        </a:stretch>
      </xdr:blipFill>
      <xdr:spPr bwMode="auto">
        <a:xfrm>
          <a:off x="6000750" y="3371850"/>
          <a:ext cx="1285875" cy="1304925"/>
        </a:xfrm>
        <a:prstGeom prst="rect">
          <a:avLst/>
        </a:prstGeom>
        <a:noFill/>
        <a:ln w="9525">
          <a:noFill/>
          <a:miter lim="800000"/>
          <a:headEnd/>
          <a:tailEnd/>
        </a:ln>
      </xdr:spPr>
    </xdr:pic>
    <xdr:clientData/>
  </xdr:twoCellAnchor>
  <xdr:twoCellAnchor editAs="oneCell">
    <xdr:from>
      <xdr:col>9</xdr:col>
      <xdr:colOff>295275</xdr:colOff>
      <xdr:row>19</xdr:row>
      <xdr:rowOff>104775</xdr:rowOff>
    </xdr:from>
    <xdr:to>
      <xdr:col>11</xdr:col>
      <xdr:colOff>571500</xdr:colOff>
      <xdr:row>28</xdr:row>
      <xdr:rowOff>19050</xdr:rowOff>
    </xdr:to>
    <xdr:pic>
      <xdr:nvPicPr>
        <xdr:cNvPr id="294623" name="Рисунок 4"/>
        <xdr:cNvPicPr>
          <a:picLocks noChangeAspect="1" noChangeArrowheads="1"/>
        </xdr:cNvPicPr>
      </xdr:nvPicPr>
      <xdr:blipFill>
        <a:blip xmlns:r="http://schemas.openxmlformats.org/officeDocument/2006/relationships" r:embed="rId4" cstate="print"/>
        <a:srcRect/>
        <a:stretch>
          <a:fillRect/>
        </a:stretch>
      </xdr:blipFill>
      <xdr:spPr bwMode="auto">
        <a:xfrm>
          <a:off x="4562475" y="3371850"/>
          <a:ext cx="1495425" cy="1285875"/>
        </a:xfrm>
        <a:prstGeom prst="rect">
          <a:avLst/>
        </a:prstGeom>
        <a:noFill/>
        <a:ln w="9525">
          <a:noFill/>
          <a:miter lim="800000"/>
          <a:headEnd/>
          <a:tailEnd/>
        </a:ln>
      </xdr:spPr>
    </xdr:pic>
    <xdr:clientData/>
  </xdr:twoCellAnchor>
  <xdr:twoCellAnchor>
    <xdr:from>
      <xdr:col>12</xdr:col>
      <xdr:colOff>238125</xdr:colOff>
      <xdr:row>0</xdr:row>
      <xdr:rowOff>76200</xdr:rowOff>
    </xdr:from>
    <xdr:to>
      <xdr:col>13</xdr:col>
      <xdr:colOff>495300</xdr:colOff>
      <xdr:row>2</xdr:row>
      <xdr:rowOff>19050</xdr:rowOff>
    </xdr:to>
    <xdr:pic>
      <xdr:nvPicPr>
        <xdr:cNvPr id="294624"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6334125" y="76200"/>
          <a:ext cx="866775" cy="342900"/>
        </a:xfrm>
        <a:prstGeom prst="rect">
          <a:avLst/>
        </a:prstGeom>
        <a:noFill/>
        <a:ln w="9525">
          <a:noFill/>
          <a:round/>
          <a:headEnd/>
          <a:tailEnd/>
        </a:ln>
        <a:effec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57150</xdr:colOff>
      <xdr:row>2</xdr:row>
      <xdr:rowOff>161925</xdr:rowOff>
    </xdr:from>
    <xdr:to>
      <xdr:col>9</xdr:col>
      <xdr:colOff>495300</xdr:colOff>
      <xdr:row>16</xdr:row>
      <xdr:rowOff>95250</xdr:rowOff>
    </xdr:to>
    <xdr:pic>
      <xdr:nvPicPr>
        <xdr:cNvPr id="312408" name="Рисунок 1"/>
        <xdr:cNvPicPr>
          <a:picLocks noChangeAspect="1" noChangeArrowheads="1"/>
        </xdr:cNvPicPr>
      </xdr:nvPicPr>
      <xdr:blipFill>
        <a:blip xmlns:r="http://schemas.openxmlformats.org/officeDocument/2006/relationships" r:embed="rId1" cstate="print"/>
        <a:srcRect/>
        <a:stretch>
          <a:fillRect/>
        </a:stretch>
      </xdr:blipFill>
      <xdr:spPr bwMode="auto">
        <a:xfrm>
          <a:off x="4162425" y="561975"/>
          <a:ext cx="1952625" cy="2228850"/>
        </a:xfrm>
        <a:prstGeom prst="rect">
          <a:avLst/>
        </a:prstGeom>
        <a:noFill/>
        <a:ln w="9525">
          <a:noFill/>
          <a:miter lim="800000"/>
          <a:headEnd/>
          <a:tailEnd/>
        </a:ln>
      </xdr:spPr>
    </xdr:pic>
    <xdr:clientData/>
  </xdr:twoCellAnchor>
  <xdr:twoCellAnchor editAs="oneCell">
    <xdr:from>
      <xdr:col>6</xdr:col>
      <xdr:colOff>428625</xdr:colOff>
      <xdr:row>0</xdr:row>
      <xdr:rowOff>76200</xdr:rowOff>
    </xdr:from>
    <xdr:to>
      <xdr:col>9</xdr:col>
      <xdr:colOff>514350</xdr:colOff>
      <xdr:row>2</xdr:row>
      <xdr:rowOff>142875</xdr:rowOff>
    </xdr:to>
    <xdr:pic>
      <xdr:nvPicPr>
        <xdr:cNvPr id="312409" name="Рисунок 2"/>
        <xdr:cNvPicPr>
          <a:picLocks noChangeAspect="1" noChangeArrowheads="1"/>
        </xdr:cNvPicPr>
      </xdr:nvPicPr>
      <xdr:blipFill>
        <a:blip xmlns:r="http://schemas.openxmlformats.org/officeDocument/2006/relationships" r:embed="rId2" cstate="print"/>
        <a:srcRect/>
        <a:stretch>
          <a:fillRect/>
        </a:stretch>
      </xdr:blipFill>
      <xdr:spPr bwMode="auto">
        <a:xfrm>
          <a:off x="5057775" y="76200"/>
          <a:ext cx="1076325" cy="46672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4810125</xdr:colOff>
      <xdr:row>0</xdr:row>
      <xdr:rowOff>95250</xdr:rowOff>
    </xdr:from>
    <xdr:to>
      <xdr:col>4</xdr:col>
      <xdr:colOff>409575</xdr:colOff>
      <xdr:row>2</xdr:row>
      <xdr:rowOff>38100</xdr:rowOff>
    </xdr:to>
    <xdr:pic>
      <xdr:nvPicPr>
        <xdr:cNvPr id="298229"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6562725" y="95250"/>
          <a:ext cx="923925" cy="342900"/>
        </a:xfrm>
        <a:prstGeom prst="rect">
          <a:avLst/>
        </a:prstGeom>
        <a:noFill/>
        <a:ln w="9525">
          <a:noFill/>
          <a:round/>
          <a:headEnd/>
          <a:tailEnd/>
        </a:ln>
        <a:effectLst/>
      </xdr:spPr>
    </xdr:pic>
    <xdr:clientData/>
  </xdr:twoCellAnchor>
  <xdr:twoCellAnchor editAs="oneCell">
    <xdr:from>
      <xdr:col>1</xdr:col>
      <xdr:colOff>4829175</xdr:colOff>
      <xdr:row>2</xdr:row>
      <xdr:rowOff>66675</xdr:rowOff>
    </xdr:from>
    <xdr:to>
      <xdr:col>4</xdr:col>
      <xdr:colOff>400050</xdr:colOff>
      <xdr:row>7</xdr:row>
      <xdr:rowOff>38100</xdr:rowOff>
    </xdr:to>
    <xdr:pic>
      <xdr:nvPicPr>
        <xdr:cNvPr id="298230" name="Рисунок 2"/>
        <xdr:cNvPicPr>
          <a:picLocks noChangeAspect="1" noChangeArrowheads="1"/>
        </xdr:cNvPicPr>
      </xdr:nvPicPr>
      <xdr:blipFill>
        <a:blip xmlns:r="http://schemas.openxmlformats.org/officeDocument/2006/relationships" r:embed="rId2" cstate="print"/>
        <a:srcRect/>
        <a:stretch>
          <a:fillRect/>
        </a:stretch>
      </xdr:blipFill>
      <xdr:spPr bwMode="auto">
        <a:xfrm>
          <a:off x="6581775" y="466725"/>
          <a:ext cx="895350" cy="7810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266700</xdr:colOff>
      <xdr:row>1</xdr:row>
      <xdr:rowOff>19050</xdr:rowOff>
    </xdr:from>
    <xdr:to>
      <xdr:col>8</xdr:col>
      <xdr:colOff>581025</xdr:colOff>
      <xdr:row>3</xdr:row>
      <xdr:rowOff>38100</xdr:rowOff>
    </xdr:to>
    <xdr:pic>
      <xdr:nvPicPr>
        <xdr:cNvPr id="239148"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5581650" y="219075"/>
          <a:ext cx="923925" cy="342900"/>
        </a:xfrm>
        <a:prstGeom prst="rect">
          <a:avLst/>
        </a:prstGeom>
        <a:noFill/>
        <a:ln w="9525">
          <a:noFill/>
          <a:round/>
          <a:headEnd/>
          <a:tailEnd/>
        </a:ln>
        <a:effec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4810125</xdr:colOff>
      <xdr:row>0</xdr:row>
      <xdr:rowOff>95250</xdr:rowOff>
    </xdr:from>
    <xdr:to>
      <xdr:col>4</xdr:col>
      <xdr:colOff>409575</xdr:colOff>
      <xdr:row>2</xdr:row>
      <xdr:rowOff>38100</xdr:rowOff>
    </xdr:to>
    <xdr:pic>
      <xdr:nvPicPr>
        <xdr:cNvPr id="257999"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6562725" y="95250"/>
          <a:ext cx="923925" cy="342900"/>
        </a:xfrm>
        <a:prstGeom prst="rect">
          <a:avLst/>
        </a:prstGeom>
        <a:noFill/>
        <a:ln w="9525">
          <a:noFill/>
          <a:round/>
          <a:headEnd/>
          <a:tailEnd/>
        </a:ln>
        <a:effectLst/>
      </xdr:spPr>
    </xdr:pic>
    <xdr:clientData/>
  </xdr:twoCellAnchor>
  <xdr:twoCellAnchor editAs="oneCell">
    <xdr:from>
      <xdr:col>1</xdr:col>
      <xdr:colOff>4838700</xdr:colOff>
      <xdr:row>2</xdr:row>
      <xdr:rowOff>104775</xdr:rowOff>
    </xdr:from>
    <xdr:to>
      <xdr:col>4</xdr:col>
      <xdr:colOff>390525</xdr:colOff>
      <xdr:row>6</xdr:row>
      <xdr:rowOff>142875</xdr:rowOff>
    </xdr:to>
    <xdr:pic>
      <xdr:nvPicPr>
        <xdr:cNvPr id="258000" name="Рисунок 3"/>
        <xdr:cNvPicPr>
          <a:picLocks noChangeAspect="1" noChangeArrowheads="1"/>
        </xdr:cNvPicPr>
      </xdr:nvPicPr>
      <xdr:blipFill>
        <a:blip xmlns:r="http://schemas.openxmlformats.org/officeDocument/2006/relationships" r:embed="rId2" cstate="print"/>
        <a:srcRect/>
        <a:stretch>
          <a:fillRect/>
        </a:stretch>
      </xdr:blipFill>
      <xdr:spPr bwMode="auto">
        <a:xfrm>
          <a:off x="6591300" y="504825"/>
          <a:ext cx="876300" cy="6572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4752975</xdr:colOff>
      <xdr:row>0</xdr:row>
      <xdr:rowOff>85725</xdr:rowOff>
    </xdr:from>
    <xdr:to>
      <xdr:col>4</xdr:col>
      <xdr:colOff>352425</xdr:colOff>
      <xdr:row>2</xdr:row>
      <xdr:rowOff>28575</xdr:rowOff>
    </xdr:to>
    <xdr:pic>
      <xdr:nvPicPr>
        <xdr:cNvPr id="307288"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6505575" y="85725"/>
          <a:ext cx="923925" cy="342900"/>
        </a:xfrm>
        <a:prstGeom prst="rect">
          <a:avLst/>
        </a:prstGeom>
        <a:noFill/>
        <a:ln w="9525">
          <a:noFill/>
          <a:round/>
          <a:headEnd/>
          <a:tailEnd/>
        </a:ln>
        <a:effectLst/>
      </xdr:spPr>
    </xdr:pic>
    <xdr:clientData/>
  </xdr:twoCellAnchor>
  <xdr:twoCellAnchor editAs="oneCell">
    <xdr:from>
      <xdr:col>1</xdr:col>
      <xdr:colOff>4591050</xdr:colOff>
      <xdr:row>2</xdr:row>
      <xdr:rowOff>66675</xdr:rowOff>
    </xdr:from>
    <xdr:to>
      <xdr:col>4</xdr:col>
      <xdr:colOff>390525</xdr:colOff>
      <xdr:row>6</xdr:row>
      <xdr:rowOff>104775</xdr:rowOff>
    </xdr:to>
    <xdr:pic>
      <xdr:nvPicPr>
        <xdr:cNvPr id="307289" name="Рисунок 3"/>
        <xdr:cNvPicPr>
          <a:picLocks noChangeAspect="1" noChangeArrowheads="1"/>
        </xdr:cNvPicPr>
      </xdr:nvPicPr>
      <xdr:blipFill>
        <a:blip xmlns:r="http://schemas.openxmlformats.org/officeDocument/2006/relationships" r:embed="rId2" cstate="print"/>
        <a:srcRect/>
        <a:stretch>
          <a:fillRect/>
        </a:stretch>
      </xdr:blipFill>
      <xdr:spPr bwMode="auto">
        <a:xfrm>
          <a:off x="6343650" y="466725"/>
          <a:ext cx="1123950" cy="6667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33</xdr:col>
      <xdr:colOff>171450</xdr:colOff>
      <xdr:row>0</xdr:row>
      <xdr:rowOff>76200</xdr:rowOff>
    </xdr:from>
    <xdr:to>
      <xdr:col>35</xdr:col>
      <xdr:colOff>276225</xdr:colOff>
      <xdr:row>2</xdr:row>
      <xdr:rowOff>0</xdr:rowOff>
    </xdr:to>
    <xdr:pic>
      <xdr:nvPicPr>
        <xdr:cNvPr id="315452"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11963400" y="76200"/>
          <a:ext cx="790575" cy="323850"/>
        </a:xfrm>
        <a:prstGeom prst="rect">
          <a:avLst/>
        </a:prstGeom>
        <a:noFill/>
        <a:ln w="9525">
          <a:noFill/>
          <a:round/>
          <a:headEnd/>
          <a:tailEnd/>
        </a:ln>
        <a:effectLst/>
      </xdr:spPr>
    </xdr:pic>
    <xdr:clientData/>
  </xdr:twoCellAnchor>
  <xdr:twoCellAnchor editAs="oneCell">
    <xdr:from>
      <xdr:col>7</xdr:col>
      <xdr:colOff>95250</xdr:colOff>
      <xdr:row>62</xdr:row>
      <xdr:rowOff>47625</xdr:rowOff>
    </xdr:from>
    <xdr:to>
      <xdr:col>9</xdr:col>
      <xdr:colOff>247650</xdr:colOff>
      <xdr:row>66</xdr:row>
      <xdr:rowOff>76200</xdr:rowOff>
    </xdr:to>
    <xdr:pic>
      <xdr:nvPicPr>
        <xdr:cNvPr id="315453" name="Рисунок 4"/>
        <xdr:cNvPicPr>
          <a:picLocks noChangeAspect="1" noChangeArrowheads="1"/>
        </xdr:cNvPicPr>
      </xdr:nvPicPr>
      <xdr:blipFill>
        <a:blip xmlns:r="http://schemas.openxmlformats.org/officeDocument/2006/relationships" r:embed="rId2" cstate="print"/>
        <a:srcRect/>
        <a:stretch>
          <a:fillRect/>
        </a:stretch>
      </xdr:blipFill>
      <xdr:spPr bwMode="auto">
        <a:xfrm>
          <a:off x="2971800" y="10887075"/>
          <a:ext cx="838200" cy="676275"/>
        </a:xfrm>
        <a:prstGeom prst="rect">
          <a:avLst/>
        </a:prstGeom>
        <a:noFill/>
        <a:ln w="9525">
          <a:noFill/>
          <a:miter lim="800000"/>
          <a:headEnd/>
          <a:tailEnd/>
        </a:ln>
      </xdr:spPr>
    </xdr:pic>
    <xdr:clientData/>
  </xdr:twoCellAnchor>
  <xdr:twoCellAnchor editAs="oneCell">
    <xdr:from>
      <xdr:col>7</xdr:col>
      <xdr:colOff>95250</xdr:colOff>
      <xdr:row>40</xdr:row>
      <xdr:rowOff>95250</xdr:rowOff>
    </xdr:from>
    <xdr:to>
      <xdr:col>9</xdr:col>
      <xdr:colOff>247650</xdr:colOff>
      <xdr:row>44</xdr:row>
      <xdr:rowOff>123825</xdr:rowOff>
    </xdr:to>
    <xdr:pic>
      <xdr:nvPicPr>
        <xdr:cNvPr id="315454" name="Рисунок 5"/>
        <xdr:cNvPicPr>
          <a:picLocks noChangeAspect="1" noChangeArrowheads="1"/>
        </xdr:cNvPicPr>
      </xdr:nvPicPr>
      <xdr:blipFill>
        <a:blip xmlns:r="http://schemas.openxmlformats.org/officeDocument/2006/relationships" r:embed="rId2" cstate="print"/>
        <a:srcRect/>
        <a:stretch>
          <a:fillRect/>
        </a:stretch>
      </xdr:blipFill>
      <xdr:spPr bwMode="auto">
        <a:xfrm>
          <a:off x="2971800" y="7343775"/>
          <a:ext cx="838200" cy="676275"/>
        </a:xfrm>
        <a:prstGeom prst="rect">
          <a:avLst/>
        </a:prstGeom>
        <a:noFill/>
        <a:ln w="9525">
          <a:noFill/>
          <a:miter lim="800000"/>
          <a:headEnd/>
          <a:tailEnd/>
        </a:ln>
      </xdr:spPr>
    </xdr:pic>
    <xdr:clientData/>
  </xdr:twoCellAnchor>
  <xdr:twoCellAnchor editAs="oneCell">
    <xdr:from>
      <xdr:col>7</xdr:col>
      <xdr:colOff>95250</xdr:colOff>
      <xdr:row>82</xdr:row>
      <xdr:rowOff>28575</xdr:rowOff>
    </xdr:from>
    <xdr:to>
      <xdr:col>9</xdr:col>
      <xdr:colOff>266700</xdr:colOff>
      <xdr:row>86</xdr:row>
      <xdr:rowOff>133350</xdr:rowOff>
    </xdr:to>
    <xdr:pic>
      <xdr:nvPicPr>
        <xdr:cNvPr id="315455" name="Рисунок 6"/>
        <xdr:cNvPicPr>
          <a:picLocks noChangeAspect="1" noChangeArrowheads="1"/>
        </xdr:cNvPicPr>
      </xdr:nvPicPr>
      <xdr:blipFill>
        <a:blip xmlns:r="http://schemas.openxmlformats.org/officeDocument/2006/relationships" r:embed="rId3" cstate="print"/>
        <a:srcRect/>
        <a:stretch>
          <a:fillRect/>
        </a:stretch>
      </xdr:blipFill>
      <xdr:spPr bwMode="auto">
        <a:xfrm>
          <a:off x="2971800" y="14135100"/>
          <a:ext cx="857250" cy="752475"/>
        </a:xfrm>
        <a:prstGeom prst="rect">
          <a:avLst/>
        </a:prstGeom>
        <a:noFill/>
        <a:ln w="9525">
          <a:noFill/>
          <a:miter lim="800000"/>
          <a:headEnd/>
          <a:tailEnd/>
        </a:ln>
      </xdr:spPr>
    </xdr:pic>
    <xdr:clientData/>
  </xdr:twoCellAnchor>
  <xdr:twoCellAnchor editAs="oneCell">
    <xdr:from>
      <xdr:col>7</xdr:col>
      <xdr:colOff>304800</xdr:colOff>
      <xdr:row>96</xdr:row>
      <xdr:rowOff>76200</xdr:rowOff>
    </xdr:from>
    <xdr:to>
      <xdr:col>9</xdr:col>
      <xdr:colOff>266700</xdr:colOff>
      <xdr:row>99</xdr:row>
      <xdr:rowOff>142875</xdr:rowOff>
    </xdr:to>
    <xdr:pic>
      <xdr:nvPicPr>
        <xdr:cNvPr id="315456" name="Рисунок 7"/>
        <xdr:cNvPicPr>
          <a:picLocks noChangeAspect="1" noChangeArrowheads="1"/>
        </xdr:cNvPicPr>
      </xdr:nvPicPr>
      <xdr:blipFill>
        <a:blip xmlns:r="http://schemas.openxmlformats.org/officeDocument/2006/relationships" r:embed="rId4" cstate="print"/>
        <a:srcRect/>
        <a:stretch>
          <a:fillRect/>
        </a:stretch>
      </xdr:blipFill>
      <xdr:spPr bwMode="auto">
        <a:xfrm>
          <a:off x="3181350" y="16478250"/>
          <a:ext cx="647700" cy="552450"/>
        </a:xfrm>
        <a:prstGeom prst="rect">
          <a:avLst/>
        </a:prstGeom>
        <a:noFill/>
        <a:ln w="9525">
          <a:noFill/>
          <a:miter lim="800000"/>
          <a:headEnd/>
          <a:tailEnd/>
        </a:ln>
      </xdr:spPr>
    </xdr:pic>
    <xdr:clientData/>
  </xdr:twoCellAnchor>
  <xdr:twoCellAnchor editAs="oneCell">
    <xdr:from>
      <xdr:col>7</xdr:col>
      <xdr:colOff>85725</xdr:colOff>
      <xdr:row>137</xdr:row>
      <xdr:rowOff>133350</xdr:rowOff>
    </xdr:from>
    <xdr:to>
      <xdr:col>9</xdr:col>
      <xdr:colOff>133350</xdr:colOff>
      <xdr:row>141</xdr:row>
      <xdr:rowOff>133350</xdr:rowOff>
    </xdr:to>
    <xdr:pic>
      <xdr:nvPicPr>
        <xdr:cNvPr id="315457" name="Рисунок 8"/>
        <xdr:cNvPicPr>
          <a:picLocks noChangeAspect="1" noChangeArrowheads="1"/>
        </xdr:cNvPicPr>
      </xdr:nvPicPr>
      <xdr:blipFill>
        <a:blip xmlns:r="http://schemas.openxmlformats.org/officeDocument/2006/relationships" r:embed="rId5" cstate="print"/>
        <a:srcRect/>
        <a:stretch>
          <a:fillRect/>
        </a:stretch>
      </xdr:blipFill>
      <xdr:spPr bwMode="auto">
        <a:xfrm>
          <a:off x="2962275" y="23269575"/>
          <a:ext cx="733425" cy="647700"/>
        </a:xfrm>
        <a:prstGeom prst="rect">
          <a:avLst/>
        </a:prstGeom>
        <a:noFill/>
        <a:ln w="9525">
          <a:noFill/>
          <a:miter lim="800000"/>
          <a:headEnd/>
          <a:tailEnd/>
        </a:ln>
      </xdr:spPr>
    </xdr:pic>
    <xdr:clientData/>
  </xdr:twoCellAnchor>
  <xdr:twoCellAnchor editAs="oneCell">
    <xdr:from>
      <xdr:col>7</xdr:col>
      <xdr:colOff>142875</xdr:colOff>
      <xdr:row>118</xdr:row>
      <xdr:rowOff>152400</xdr:rowOff>
    </xdr:from>
    <xdr:to>
      <xdr:col>9</xdr:col>
      <xdr:colOff>0</xdr:colOff>
      <xdr:row>121</xdr:row>
      <xdr:rowOff>142875</xdr:rowOff>
    </xdr:to>
    <xdr:pic>
      <xdr:nvPicPr>
        <xdr:cNvPr id="315458" name="Рисунок 9"/>
        <xdr:cNvPicPr>
          <a:picLocks noChangeAspect="1" noChangeArrowheads="1"/>
        </xdr:cNvPicPr>
      </xdr:nvPicPr>
      <xdr:blipFill>
        <a:blip xmlns:r="http://schemas.openxmlformats.org/officeDocument/2006/relationships" r:embed="rId6" cstate="print"/>
        <a:srcRect/>
        <a:stretch>
          <a:fillRect/>
        </a:stretch>
      </xdr:blipFill>
      <xdr:spPr bwMode="auto">
        <a:xfrm>
          <a:off x="3019425" y="20183475"/>
          <a:ext cx="542925" cy="476250"/>
        </a:xfrm>
        <a:prstGeom prst="rect">
          <a:avLst/>
        </a:prstGeom>
        <a:noFill/>
        <a:ln w="9525">
          <a:noFill/>
          <a:miter lim="800000"/>
          <a:headEnd/>
          <a:tailEnd/>
        </a:ln>
      </xdr:spPr>
    </xdr:pic>
    <xdr:clientData/>
  </xdr:twoCellAnchor>
  <xdr:twoCellAnchor editAs="oneCell">
    <xdr:from>
      <xdr:col>7</xdr:col>
      <xdr:colOff>142875</xdr:colOff>
      <xdr:row>153</xdr:row>
      <xdr:rowOff>142875</xdr:rowOff>
    </xdr:from>
    <xdr:to>
      <xdr:col>8</xdr:col>
      <xdr:colOff>266700</xdr:colOff>
      <xdr:row>156</xdr:row>
      <xdr:rowOff>142875</xdr:rowOff>
    </xdr:to>
    <xdr:pic>
      <xdr:nvPicPr>
        <xdr:cNvPr id="315459" name="Рисунок 10"/>
        <xdr:cNvPicPr>
          <a:picLocks noChangeAspect="1" noChangeArrowheads="1"/>
        </xdr:cNvPicPr>
      </xdr:nvPicPr>
      <xdr:blipFill>
        <a:blip xmlns:r="http://schemas.openxmlformats.org/officeDocument/2006/relationships" r:embed="rId7" cstate="print"/>
        <a:srcRect/>
        <a:stretch>
          <a:fillRect/>
        </a:stretch>
      </xdr:blipFill>
      <xdr:spPr bwMode="auto">
        <a:xfrm>
          <a:off x="3019425" y="25898475"/>
          <a:ext cx="466725" cy="485775"/>
        </a:xfrm>
        <a:prstGeom prst="rect">
          <a:avLst/>
        </a:prstGeom>
        <a:noFill/>
        <a:ln w="9525">
          <a:noFill/>
          <a:miter lim="800000"/>
          <a:headEnd/>
          <a:tailEnd/>
        </a:ln>
      </xdr:spPr>
    </xdr:pic>
    <xdr:clientData/>
  </xdr:twoCellAnchor>
  <xdr:twoCellAnchor editAs="oneCell">
    <xdr:from>
      <xdr:col>7</xdr:col>
      <xdr:colOff>85725</xdr:colOff>
      <xdr:row>163</xdr:row>
      <xdr:rowOff>142875</xdr:rowOff>
    </xdr:from>
    <xdr:to>
      <xdr:col>8</xdr:col>
      <xdr:colOff>276225</xdr:colOff>
      <xdr:row>166</xdr:row>
      <xdr:rowOff>142875</xdr:rowOff>
    </xdr:to>
    <xdr:pic>
      <xdr:nvPicPr>
        <xdr:cNvPr id="315460" name="Рисунок 11"/>
        <xdr:cNvPicPr>
          <a:picLocks noChangeAspect="1" noChangeArrowheads="1"/>
        </xdr:cNvPicPr>
      </xdr:nvPicPr>
      <xdr:blipFill>
        <a:blip xmlns:r="http://schemas.openxmlformats.org/officeDocument/2006/relationships" r:embed="rId8" cstate="print"/>
        <a:srcRect/>
        <a:stretch>
          <a:fillRect/>
        </a:stretch>
      </xdr:blipFill>
      <xdr:spPr bwMode="auto">
        <a:xfrm>
          <a:off x="2962275" y="27546300"/>
          <a:ext cx="533400" cy="485775"/>
        </a:xfrm>
        <a:prstGeom prst="rect">
          <a:avLst/>
        </a:prstGeom>
        <a:noFill/>
        <a:ln w="9525">
          <a:noFill/>
          <a:miter lim="800000"/>
          <a:headEnd/>
          <a:tailEnd/>
        </a:ln>
      </xdr:spPr>
    </xdr:pic>
    <xdr:clientData/>
  </xdr:twoCellAnchor>
  <xdr:twoCellAnchor editAs="oneCell">
    <xdr:from>
      <xdr:col>27</xdr:col>
      <xdr:colOff>238125</xdr:colOff>
      <xdr:row>0</xdr:row>
      <xdr:rowOff>171450</xdr:rowOff>
    </xdr:from>
    <xdr:to>
      <xdr:col>30</xdr:col>
      <xdr:colOff>123825</xdr:colOff>
      <xdr:row>6</xdr:row>
      <xdr:rowOff>76200</xdr:rowOff>
    </xdr:to>
    <xdr:pic>
      <xdr:nvPicPr>
        <xdr:cNvPr id="315461" name="Рисунок 14"/>
        <xdr:cNvPicPr>
          <a:picLocks noChangeAspect="1" noChangeArrowheads="1"/>
        </xdr:cNvPicPr>
      </xdr:nvPicPr>
      <xdr:blipFill>
        <a:blip xmlns:r="http://schemas.openxmlformats.org/officeDocument/2006/relationships" r:embed="rId9" cstate="print"/>
        <a:srcRect/>
        <a:stretch>
          <a:fillRect/>
        </a:stretch>
      </xdr:blipFill>
      <xdr:spPr bwMode="auto">
        <a:xfrm>
          <a:off x="9972675" y="171450"/>
          <a:ext cx="914400" cy="990600"/>
        </a:xfrm>
        <a:prstGeom prst="rect">
          <a:avLst/>
        </a:prstGeom>
        <a:noFill/>
        <a:ln w="9525">
          <a:noFill/>
          <a:miter lim="800000"/>
          <a:headEnd/>
          <a:tailEnd/>
        </a:ln>
      </xdr:spPr>
    </xdr:pic>
    <xdr:clientData/>
  </xdr:twoCellAnchor>
  <xdr:twoCellAnchor editAs="oneCell">
    <xdr:from>
      <xdr:col>30</xdr:col>
      <xdr:colOff>152400</xdr:colOff>
      <xdr:row>1</xdr:row>
      <xdr:rowOff>66675</xdr:rowOff>
    </xdr:from>
    <xdr:to>
      <xdr:col>32</xdr:col>
      <xdr:colOff>304800</xdr:colOff>
      <xdr:row>6</xdr:row>
      <xdr:rowOff>95250</xdr:rowOff>
    </xdr:to>
    <xdr:pic>
      <xdr:nvPicPr>
        <xdr:cNvPr id="315462" name="Рисунок 15"/>
        <xdr:cNvPicPr>
          <a:picLocks noChangeAspect="1" noChangeArrowheads="1"/>
        </xdr:cNvPicPr>
      </xdr:nvPicPr>
      <xdr:blipFill>
        <a:blip xmlns:r="http://schemas.openxmlformats.org/officeDocument/2006/relationships" r:embed="rId10" cstate="print"/>
        <a:srcRect/>
        <a:stretch>
          <a:fillRect/>
        </a:stretch>
      </xdr:blipFill>
      <xdr:spPr bwMode="auto">
        <a:xfrm>
          <a:off x="10915650" y="266700"/>
          <a:ext cx="838200" cy="914400"/>
        </a:xfrm>
        <a:prstGeom prst="rect">
          <a:avLst/>
        </a:prstGeom>
        <a:noFill/>
        <a:ln w="9525">
          <a:noFill/>
          <a:miter lim="800000"/>
          <a:headEnd/>
          <a:tailEnd/>
        </a:ln>
      </xdr:spPr>
    </xdr:pic>
    <xdr:clientData/>
  </xdr:twoCellAnchor>
  <xdr:twoCellAnchor editAs="oneCell">
    <xdr:from>
      <xdr:col>33</xdr:col>
      <xdr:colOff>171450</xdr:colOff>
      <xdr:row>2</xdr:row>
      <xdr:rowOff>57150</xdr:rowOff>
    </xdr:from>
    <xdr:to>
      <xdr:col>35</xdr:col>
      <xdr:colOff>266700</xdr:colOff>
      <xdr:row>6</xdr:row>
      <xdr:rowOff>47625</xdr:rowOff>
    </xdr:to>
    <xdr:pic>
      <xdr:nvPicPr>
        <xdr:cNvPr id="315463" name="Рисунок 16"/>
        <xdr:cNvPicPr>
          <a:picLocks noChangeAspect="1" noChangeArrowheads="1"/>
        </xdr:cNvPicPr>
      </xdr:nvPicPr>
      <xdr:blipFill>
        <a:blip xmlns:r="http://schemas.openxmlformats.org/officeDocument/2006/relationships" r:embed="rId11" cstate="print"/>
        <a:srcRect/>
        <a:stretch>
          <a:fillRect/>
        </a:stretch>
      </xdr:blipFill>
      <xdr:spPr bwMode="auto">
        <a:xfrm>
          <a:off x="11963400" y="457200"/>
          <a:ext cx="781050" cy="676275"/>
        </a:xfrm>
        <a:prstGeom prst="rect">
          <a:avLst/>
        </a:prstGeom>
        <a:noFill/>
        <a:ln w="9525">
          <a:noFill/>
          <a:miter lim="800000"/>
          <a:headEnd/>
          <a:tailEnd/>
        </a:ln>
      </xdr:spPr>
    </xdr:pic>
    <xdr:clientData/>
  </xdr:twoCellAnchor>
  <xdr:twoCellAnchor editAs="oneCell">
    <xdr:from>
      <xdr:col>20</xdr:col>
      <xdr:colOff>142875</xdr:colOff>
      <xdr:row>205</xdr:row>
      <xdr:rowOff>57150</xdr:rowOff>
    </xdr:from>
    <xdr:to>
      <xdr:col>23</xdr:col>
      <xdr:colOff>123825</xdr:colOff>
      <xdr:row>207</xdr:row>
      <xdr:rowOff>28575</xdr:rowOff>
    </xdr:to>
    <xdr:pic>
      <xdr:nvPicPr>
        <xdr:cNvPr id="315464" name="Рисунок 17"/>
        <xdr:cNvPicPr>
          <a:picLocks noChangeAspect="1" noChangeArrowheads="1"/>
        </xdr:cNvPicPr>
      </xdr:nvPicPr>
      <xdr:blipFill>
        <a:blip xmlns:r="http://schemas.openxmlformats.org/officeDocument/2006/relationships" r:embed="rId12" cstate="print"/>
        <a:srcRect/>
        <a:stretch>
          <a:fillRect/>
        </a:stretch>
      </xdr:blipFill>
      <xdr:spPr bwMode="auto">
        <a:xfrm>
          <a:off x="7477125" y="34337625"/>
          <a:ext cx="1009650" cy="11049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28</xdr:col>
      <xdr:colOff>161925</xdr:colOff>
      <xdr:row>0</xdr:row>
      <xdr:rowOff>85725</xdr:rowOff>
    </xdr:from>
    <xdr:to>
      <xdr:col>30</xdr:col>
      <xdr:colOff>266700</xdr:colOff>
      <xdr:row>2</xdr:row>
      <xdr:rowOff>9525</xdr:rowOff>
    </xdr:to>
    <xdr:pic>
      <xdr:nvPicPr>
        <xdr:cNvPr id="308840"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10258425" y="85725"/>
          <a:ext cx="790575" cy="323850"/>
        </a:xfrm>
        <a:prstGeom prst="rect">
          <a:avLst/>
        </a:prstGeom>
        <a:noFill/>
        <a:ln w="9525">
          <a:noFill/>
          <a:round/>
          <a:headEnd/>
          <a:tailEnd/>
        </a:ln>
        <a:effectLst/>
      </xdr:spPr>
    </xdr:pic>
    <xdr:clientData/>
  </xdr:twoCellAnchor>
  <xdr:twoCellAnchor editAs="oneCell">
    <xdr:from>
      <xdr:col>23</xdr:col>
      <xdr:colOff>19050</xdr:colOff>
      <xdr:row>0</xdr:row>
      <xdr:rowOff>95250</xdr:rowOff>
    </xdr:from>
    <xdr:to>
      <xdr:col>25</xdr:col>
      <xdr:colOff>295275</xdr:colOff>
      <xdr:row>5</xdr:row>
      <xdr:rowOff>152400</xdr:rowOff>
    </xdr:to>
    <xdr:pic>
      <xdr:nvPicPr>
        <xdr:cNvPr id="308841" name="Рисунок 2"/>
        <xdr:cNvPicPr>
          <a:picLocks noChangeAspect="1" noChangeArrowheads="1"/>
        </xdr:cNvPicPr>
      </xdr:nvPicPr>
      <xdr:blipFill>
        <a:blip xmlns:r="http://schemas.openxmlformats.org/officeDocument/2006/relationships" r:embed="rId2" cstate="print"/>
        <a:srcRect/>
        <a:stretch>
          <a:fillRect/>
        </a:stretch>
      </xdr:blipFill>
      <xdr:spPr bwMode="auto">
        <a:xfrm>
          <a:off x="8401050" y="95250"/>
          <a:ext cx="962025" cy="981075"/>
        </a:xfrm>
        <a:prstGeom prst="rect">
          <a:avLst/>
        </a:prstGeom>
        <a:noFill/>
        <a:ln w="9525">
          <a:noFill/>
          <a:miter lim="800000"/>
          <a:headEnd/>
          <a:tailEnd/>
        </a:ln>
      </xdr:spPr>
    </xdr:pic>
    <xdr:clientData/>
  </xdr:twoCellAnchor>
  <xdr:twoCellAnchor editAs="oneCell">
    <xdr:from>
      <xdr:col>28</xdr:col>
      <xdr:colOff>200025</xdr:colOff>
      <xdr:row>2</xdr:row>
      <xdr:rowOff>38100</xdr:rowOff>
    </xdr:from>
    <xdr:to>
      <xdr:col>30</xdr:col>
      <xdr:colOff>276225</xdr:colOff>
      <xdr:row>5</xdr:row>
      <xdr:rowOff>152400</xdr:rowOff>
    </xdr:to>
    <xdr:pic>
      <xdr:nvPicPr>
        <xdr:cNvPr id="308842" name="Рисунок 5"/>
        <xdr:cNvPicPr>
          <a:picLocks noChangeAspect="1" noChangeArrowheads="1"/>
        </xdr:cNvPicPr>
      </xdr:nvPicPr>
      <xdr:blipFill>
        <a:blip xmlns:r="http://schemas.openxmlformats.org/officeDocument/2006/relationships" r:embed="rId3" cstate="print"/>
        <a:srcRect/>
        <a:stretch>
          <a:fillRect/>
        </a:stretch>
      </xdr:blipFill>
      <xdr:spPr bwMode="auto">
        <a:xfrm>
          <a:off x="10296525" y="438150"/>
          <a:ext cx="762000" cy="638175"/>
        </a:xfrm>
        <a:prstGeom prst="rect">
          <a:avLst/>
        </a:prstGeom>
        <a:noFill/>
        <a:ln w="9525">
          <a:noFill/>
          <a:miter lim="800000"/>
          <a:headEnd/>
          <a:tailEnd/>
        </a:ln>
      </xdr:spPr>
    </xdr:pic>
    <xdr:clientData/>
  </xdr:twoCellAnchor>
  <xdr:twoCellAnchor editAs="oneCell">
    <xdr:from>
      <xdr:col>25</xdr:col>
      <xdr:colOff>238125</xdr:colOff>
      <xdr:row>1</xdr:row>
      <xdr:rowOff>171450</xdr:rowOff>
    </xdr:from>
    <xdr:to>
      <xdr:col>28</xdr:col>
      <xdr:colOff>95250</xdr:colOff>
      <xdr:row>6</xdr:row>
      <xdr:rowOff>28575</xdr:rowOff>
    </xdr:to>
    <xdr:pic>
      <xdr:nvPicPr>
        <xdr:cNvPr id="308843" name="Рисунок 7"/>
        <xdr:cNvPicPr>
          <a:picLocks noChangeAspect="1" noChangeArrowheads="1"/>
        </xdr:cNvPicPr>
      </xdr:nvPicPr>
      <xdr:blipFill>
        <a:blip xmlns:r="http://schemas.openxmlformats.org/officeDocument/2006/relationships" r:embed="rId4" cstate="print"/>
        <a:srcRect/>
        <a:stretch>
          <a:fillRect/>
        </a:stretch>
      </xdr:blipFill>
      <xdr:spPr bwMode="auto">
        <a:xfrm>
          <a:off x="9305925" y="371475"/>
          <a:ext cx="885825" cy="742950"/>
        </a:xfrm>
        <a:prstGeom prst="rect">
          <a:avLst/>
        </a:prstGeom>
        <a:noFill/>
        <a:ln w="9525">
          <a:noFill/>
          <a:miter lim="800000"/>
          <a:headEnd/>
          <a:tailEnd/>
        </a:ln>
      </xdr:spPr>
    </xdr:pic>
    <xdr:clientData/>
  </xdr:twoCellAnchor>
  <xdr:twoCellAnchor editAs="oneCell">
    <xdr:from>
      <xdr:col>7</xdr:col>
      <xdr:colOff>47625</xdr:colOff>
      <xdr:row>37</xdr:row>
      <xdr:rowOff>0</xdr:rowOff>
    </xdr:from>
    <xdr:to>
      <xdr:col>8</xdr:col>
      <xdr:colOff>285750</xdr:colOff>
      <xdr:row>40</xdr:row>
      <xdr:rowOff>152400</xdr:rowOff>
    </xdr:to>
    <xdr:pic>
      <xdr:nvPicPr>
        <xdr:cNvPr id="308844" name="Рисунок 8"/>
        <xdr:cNvPicPr>
          <a:picLocks noChangeAspect="1" noChangeArrowheads="1"/>
        </xdr:cNvPicPr>
      </xdr:nvPicPr>
      <xdr:blipFill>
        <a:blip xmlns:r="http://schemas.openxmlformats.org/officeDocument/2006/relationships" r:embed="rId5" cstate="print"/>
        <a:srcRect/>
        <a:stretch>
          <a:fillRect/>
        </a:stretch>
      </xdr:blipFill>
      <xdr:spPr bwMode="auto">
        <a:xfrm>
          <a:off x="2943225" y="6696075"/>
          <a:ext cx="581025" cy="476250"/>
        </a:xfrm>
        <a:prstGeom prst="rect">
          <a:avLst/>
        </a:prstGeom>
        <a:noFill/>
        <a:ln w="9525">
          <a:noFill/>
          <a:miter lim="800000"/>
          <a:headEnd/>
          <a:tailEnd/>
        </a:ln>
      </xdr:spPr>
    </xdr:pic>
    <xdr:clientData/>
  </xdr:twoCellAnchor>
  <xdr:twoCellAnchor editAs="oneCell">
    <xdr:from>
      <xdr:col>7</xdr:col>
      <xdr:colOff>28575</xdr:colOff>
      <xdr:row>47</xdr:row>
      <xdr:rowOff>0</xdr:rowOff>
    </xdr:from>
    <xdr:to>
      <xdr:col>8</xdr:col>
      <xdr:colOff>219075</xdr:colOff>
      <xdr:row>49</xdr:row>
      <xdr:rowOff>142875</xdr:rowOff>
    </xdr:to>
    <xdr:pic>
      <xdr:nvPicPr>
        <xdr:cNvPr id="308845" name="Рисунок 9"/>
        <xdr:cNvPicPr>
          <a:picLocks noChangeAspect="1" noChangeArrowheads="1"/>
        </xdr:cNvPicPr>
      </xdr:nvPicPr>
      <xdr:blipFill>
        <a:blip xmlns:r="http://schemas.openxmlformats.org/officeDocument/2006/relationships" r:embed="rId6" cstate="print"/>
        <a:srcRect/>
        <a:stretch>
          <a:fillRect/>
        </a:stretch>
      </xdr:blipFill>
      <xdr:spPr bwMode="auto">
        <a:xfrm>
          <a:off x="2924175" y="8181975"/>
          <a:ext cx="533400" cy="466725"/>
        </a:xfrm>
        <a:prstGeom prst="rect">
          <a:avLst/>
        </a:prstGeom>
        <a:noFill/>
        <a:ln w="9525">
          <a:noFill/>
          <a:miter lim="800000"/>
          <a:headEnd/>
          <a:tailEnd/>
        </a:ln>
      </xdr:spPr>
    </xdr:pic>
    <xdr:clientData/>
  </xdr:twoCellAnchor>
  <xdr:twoCellAnchor editAs="oneCell">
    <xdr:from>
      <xdr:col>7</xdr:col>
      <xdr:colOff>47625</xdr:colOff>
      <xdr:row>55</xdr:row>
      <xdr:rowOff>76200</xdr:rowOff>
    </xdr:from>
    <xdr:to>
      <xdr:col>8</xdr:col>
      <xdr:colOff>304800</xdr:colOff>
      <xdr:row>58</xdr:row>
      <xdr:rowOff>104775</xdr:rowOff>
    </xdr:to>
    <xdr:pic>
      <xdr:nvPicPr>
        <xdr:cNvPr id="308846" name="Рисунок 10"/>
        <xdr:cNvPicPr>
          <a:picLocks noChangeAspect="1" noChangeArrowheads="1"/>
        </xdr:cNvPicPr>
      </xdr:nvPicPr>
      <xdr:blipFill>
        <a:blip xmlns:r="http://schemas.openxmlformats.org/officeDocument/2006/relationships" r:embed="rId7" cstate="print"/>
        <a:srcRect/>
        <a:stretch>
          <a:fillRect/>
        </a:stretch>
      </xdr:blipFill>
      <xdr:spPr bwMode="auto">
        <a:xfrm>
          <a:off x="2943225" y="9582150"/>
          <a:ext cx="600075" cy="514350"/>
        </a:xfrm>
        <a:prstGeom prst="rect">
          <a:avLst/>
        </a:prstGeom>
        <a:noFill/>
        <a:ln w="9525">
          <a:noFill/>
          <a:miter lim="800000"/>
          <a:headEnd/>
          <a:tailEnd/>
        </a:ln>
      </xdr:spPr>
    </xdr:pic>
    <xdr:clientData/>
  </xdr:twoCellAnchor>
  <xdr:twoCellAnchor editAs="oneCell">
    <xdr:from>
      <xdr:col>7</xdr:col>
      <xdr:colOff>19050</xdr:colOff>
      <xdr:row>29</xdr:row>
      <xdr:rowOff>9525</xdr:rowOff>
    </xdr:from>
    <xdr:to>
      <xdr:col>8</xdr:col>
      <xdr:colOff>257175</xdr:colOff>
      <xdr:row>32</xdr:row>
      <xdr:rowOff>0</xdr:rowOff>
    </xdr:to>
    <xdr:pic>
      <xdr:nvPicPr>
        <xdr:cNvPr id="308847" name="Рисунок 11"/>
        <xdr:cNvPicPr>
          <a:picLocks noChangeAspect="1" noChangeArrowheads="1"/>
        </xdr:cNvPicPr>
      </xdr:nvPicPr>
      <xdr:blipFill>
        <a:blip xmlns:r="http://schemas.openxmlformats.org/officeDocument/2006/relationships" r:embed="rId5" cstate="print"/>
        <a:srcRect/>
        <a:stretch>
          <a:fillRect/>
        </a:stretch>
      </xdr:blipFill>
      <xdr:spPr bwMode="auto">
        <a:xfrm>
          <a:off x="2914650" y="5381625"/>
          <a:ext cx="581025" cy="476250"/>
        </a:xfrm>
        <a:prstGeom prst="rect">
          <a:avLst/>
        </a:prstGeom>
        <a:noFill/>
        <a:ln w="9525">
          <a:noFill/>
          <a:miter lim="800000"/>
          <a:headEnd/>
          <a:tailEnd/>
        </a:ln>
      </xdr:spPr>
    </xdr:pic>
    <xdr:clientData/>
  </xdr:twoCellAnchor>
  <xdr:twoCellAnchor editAs="oneCell">
    <xdr:from>
      <xdr:col>7</xdr:col>
      <xdr:colOff>47625</xdr:colOff>
      <xdr:row>69</xdr:row>
      <xdr:rowOff>19050</xdr:rowOff>
    </xdr:from>
    <xdr:to>
      <xdr:col>8</xdr:col>
      <xdr:colOff>228600</xdr:colOff>
      <xdr:row>71</xdr:row>
      <xdr:rowOff>152400</xdr:rowOff>
    </xdr:to>
    <xdr:pic>
      <xdr:nvPicPr>
        <xdr:cNvPr id="308848" name="Рисунок 12"/>
        <xdr:cNvPicPr>
          <a:picLocks noChangeAspect="1" noChangeArrowheads="1"/>
        </xdr:cNvPicPr>
      </xdr:nvPicPr>
      <xdr:blipFill>
        <a:blip xmlns:r="http://schemas.openxmlformats.org/officeDocument/2006/relationships" r:embed="rId8" cstate="print"/>
        <a:srcRect/>
        <a:stretch>
          <a:fillRect/>
        </a:stretch>
      </xdr:blipFill>
      <xdr:spPr bwMode="auto">
        <a:xfrm>
          <a:off x="2943225" y="11858625"/>
          <a:ext cx="523875" cy="457200"/>
        </a:xfrm>
        <a:prstGeom prst="rect">
          <a:avLst/>
        </a:prstGeom>
        <a:noFill/>
        <a:ln w="9525">
          <a:noFill/>
          <a:miter lim="800000"/>
          <a:headEnd/>
          <a:tailEnd/>
        </a:ln>
      </xdr:spPr>
    </xdr:pic>
    <xdr:clientData/>
  </xdr:twoCellAnchor>
  <xdr:twoCellAnchor editAs="oneCell">
    <xdr:from>
      <xdr:col>7</xdr:col>
      <xdr:colOff>38100</xdr:colOff>
      <xdr:row>85</xdr:row>
      <xdr:rowOff>152400</xdr:rowOff>
    </xdr:from>
    <xdr:to>
      <xdr:col>8</xdr:col>
      <xdr:colOff>161925</xdr:colOff>
      <xdr:row>88</xdr:row>
      <xdr:rowOff>152400</xdr:rowOff>
    </xdr:to>
    <xdr:pic>
      <xdr:nvPicPr>
        <xdr:cNvPr id="308849" name="Рисунок 13"/>
        <xdr:cNvPicPr>
          <a:picLocks noChangeAspect="1" noChangeArrowheads="1"/>
        </xdr:cNvPicPr>
      </xdr:nvPicPr>
      <xdr:blipFill>
        <a:blip xmlns:r="http://schemas.openxmlformats.org/officeDocument/2006/relationships" r:embed="rId9" cstate="print"/>
        <a:srcRect/>
        <a:stretch>
          <a:fillRect/>
        </a:stretch>
      </xdr:blipFill>
      <xdr:spPr bwMode="auto">
        <a:xfrm>
          <a:off x="2933700" y="14639925"/>
          <a:ext cx="466725" cy="485775"/>
        </a:xfrm>
        <a:prstGeom prst="rect">
          <a:avLst/>
        </a:prstGeom>
        <a:noFill/>
        <a:ln w="9525">
          <a:noFill/>
          <a:miter lim="800000"/>
          <a:headEnd/>
          <a:tailEnd/>
        </a:ln>
      </xdr:spPr>
    </xdr:pic>
    <xdr:clientData/>
  </xdr:twoCellAnchor>
  <xdr:twoCellAnchor editAs="oneCell">
    <xdr:from>
      <xdr:col>7</xdr:col>
      <xdr:colOff>38100</xdr:colOff>
      <xdr:row>93</xdr:row>
      <xdr:rowOff>152400</xdr:rowOff>
    </xdr:from>
    <xdr:to>
      <xdr:col>8</xdr:col>
      <xdr:colOff>219075</xdr:colOff>
      <xdr:row>96</xdr:row>
      <xdr:rowOff>142875</xdr:rowOff>
    </xdr:to>
    <xdr:pic>
      <xdr:nvPicPr>
        <xdr:cNvPr id="308850" name="Рисунок 14"/>
        <xdr:cNvPicPr>
          <a:picLocks noChangeAspect="1" noChangeArrowheads="1"/>
        </xdr:cNvPicPr>
      </xdr:nvPicPr>
      <xdr:blipFill>
        <a:blip xmlns:r="http://schemas.openxmlformats.org/officeDocument/2006/relationships" r:embed="rId10" cstate="print"/>
        <a:srcRect/>
        <a:stretch>
          <a:fillRect/>
        </a:stretch>
      </xdr:blipFill>
      <xdr:spPr bwMode="auto">
        <a:xfrm>
          <a:off x="2933700" y="15963900"/>
          <a:ext cx="523875" cy="476250"/>
        </a:xfrm>
        <a:prstGeom prst="rect">
          <a:avLst/>
        </a:prstGeom>
        <a:noFill/>
        <a:ln w="9525">
          <a:noFill/>
          <a:miter lim="800000"/>
          <a:headEnd/>
          <a:tailEnd/>
        </a:ln>
      </xdr:spPr>
    </xdr:pic>
    <xdr:clientData/>
  </xdr:twoCellAnchor>
  <xdr:twoCellAnchor editAs="oneCell">
    <xdr:from>
      <xdr:col>7</xdr:col>
      <xdr:colOff>38100</xdr:colOff>
      <xdr:row>104</xdr:row>
      <xdr:rowOff>114300</xdr:rowOff>
    </xdr:from>
    <xdr:to>
      <xdr:col>8</xdr:col>
      <xdr:colOff>219075</xdr:colOff>
      <xdr:row>107</xdr:row>
      <xdr:rowOff>85725</xdr:rowOff>
    </xdr:to>
    <xdr:pic>
      <xdr:nvPicPr>
        <xdr:cNvPr id="308851" name="Рисунок 16"/>
        <xdr:cNvPicPr>
          <a:picLocks noChangeAspect="1" noChangeArrowheads="1"/>
        </xdr:cNvPicPr>
      </xdr:nvPicPr>
      <xdr:blipFill>
        <a:blip xmlns:r="http://schemas.openxmlformats.org/officeDocument/2006/relationships" r:embed="rId8" cstate="print"/>
        <a:srcRect/>
        <a:stretch>
          <a:fillRect/>
        </a:stretch>
      </xdr:blipFill>
      <xdr:spPr bwMode="auto">
        <a:xfrm>
          <a:off x="2933700" y="17735550"/>
          <a:ext cx="523875" cy="457200"/>
        </a:xfrm>
        <a:prstGeom prst="rect">
          <a:avLst/>
        </a:prstGeom>
        <a:noFill/>
        <a:ln w="9525">
          <a:noFill/>
          <a:miter lim="800000"/>
          <a:headEnd/>
          <a:tailEnd/>
        </a:ln>
      </xdr:spPr>
    </xdr:pic>
    <xdr:clientData/>
  </xdr:twoCellAnchor>
  <xdr:twoCellAnchor editAs="oneCell">
    <xdr:from>
      <xdr:col>4</xdr:col>
      <xdr:colOff>28575</xdr:colOff>
      <xdr:row>148</xdr:row>
      <xdr:rowOff>19050</xdr:rowOff>
    </xdr:from>
    <xdr:to>
      <xdr:col>5</xdr:col>
      <xdr:colOff>390525</xdr:colOff>
      <xdr:row>152</xdr:row>
      <xdr:rowOff>142875</xdr:rowOff>
    </xdr:to>
    <xdr:pic>
      <xdr:nvPicPr>
        <xdr:cNvPr id="308852" name="Рисунок 14"/>
        <xdr:cNvPicPr>
          <a:picLocks noChangeAspect="1" noChangeArrowheads="1"/>
        </xdr:cNvPicPr>
      </xdr:nvPicPr>
      <xdr:blipFill>
        <a:blip xmlns:r="http://schemas.openxmlformats.org/officeDocument/2006/relationships" r:embed="rId11" cstate="print"/>
        <a:srcRect/>
        <a:stretch>
          <a:fillRect/>
        </a:stretch>
      </xdr:blipFill>
      <xdr:spPr bwMode="auto">
        <a:xfrm>
          <a:off x="2114550" y="26041350"/>
          <a:ext cx="723900" cy="609600"/>
        </a:xfrm>
        <a:prstGeom prst="rect">
          <a:avLst/>
        </a:prstGeom>
        <a:noFill/>
        <a:ln w="9525">
          <a:noFill/>
          <a:miter lim="800000"/>
          <a:headEnd/>
          <a:tailEnd/>
        </a:ln>
      </xdr:spPr>
    </xdr:pic>
    <xdr:clientData/>
  </xdr:twoCellAnchor>
  <xdr:twoCellAnchor editAs="oneCell">
    <xdr:from>
      <xdr:col>7</xdr:col>
      <xdr:colOff>47625</xdr:colOff>
      <xdr:row>77</xdr:row>
      <xdr:rowOff>19050</xdr:rowOff>
    </xdr:from>
    <xdr:to>
      <xdr:col>8</xdr:col>
      <xdr:colOff>228600</xdr:colOff>
      <xdr:row>79</xdr:row>
      <xdr:rowOff>152400</xdr:rowOff>
    </xdr:to>
    <xdr:pic>
      <xdr:nvPicPr>
        <xdr:cNvPr id="308853" name="Рисунок 12"/>
        <xdr:cNvPicPr>
          <a:picLocks noChangeAspect="1" noChangeArrowheads="1"/>
        </xdr:cNvPicPr>
      </xdr:nvPicPr>
      <xdr:blipFill>
        <a:blip xmlns:r="http://schemas.openxmlformats.org/officeDocument/2006/relationships" r:embed="rId8" cstate="print"/>
        <a:srcRect/>
        <a:stretch>
          <a:fillRect/>
        </a:stretch>
      </xdr:blipFill>
      <xdr:spPr bwMode="auto">
        <a:xfrm>
          <a:off x="2943225" y="13182600"/>
          <a:ext cx="523875" cy="4572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32</xdr:col>
      <xdr:colOff>171450</xdr:colOff>
      <xdr:row>0</xdr:row>
      <xdr:rowOff>76200</xdr:rowOff>
    </xdr:from>
    <xdr:to>
      <xdr:col>34</xdr:col>
      <xdr:colOff>276225</xdr:colOff>
      <xdr:row>2</xdr:row>
      <xdr:rowOff>0</xdr:rowOff>
    </xdr:to>
    <xdr:pic>
      <xdr:nvPicPr>
        <xdr:cNvPr id="314692"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11868150" y="76200"/>
          <a:ext cx="828675" cy="323850"/>
        </a:xfrm>
        <a:prstGeom prst="rect">
          <a:avLst/>
        </a:prstGeom>
        <a:noFill/>
        <a:ln w="9525">
          <a:noFill/>
          <a:round/>
          <a:headEnd/>
          <a:tailEnd/>
        </a:ln>
        <a:effectLst/>
      </xdr:spPr>
    </xdr:pic>
    <xdr:clientData/>
  </xdr:twoCellAnchor>
  <xdr:twoCellAnchor editAs="oneCell">
    <xdr:from>
      <xdr:col>20</xdr:col>
      <xdr:colOff>352425</xdr:colOff>
      <xdr:row>0</xdr:row>
      <xdr:rowOff>133350</xdr:rowOff>
    </xdr:from>
    <xdr:to>
      <xdr:col>22</xdr:col>
      <xdr:colOff>352425</xdr:colOff>
      <xdr:row>5</xdr:row>
      <xdr:rowOff>114300</xdr:rowOff>
    </xdr:to>
    <xdr:pic>
      <xdr:nvPicPr>
        <xdr:cNvPr id="314693" name="Рисунок 3"/>
        <xdr:cNvPicPr>
          <a:picLocks noChangeAspect="1" noChangeArrowheads="1"/>
        </xdr:cNvPicPr>
      </xdr:nvPicPr>
      <xdr:blipFill>
        <a:blip xmlns:r="http://schemas.openxmlformats.org/officeDocument/2006/relationships" r:embed="rId2" cstate="print"/>
        <a:srcRect/>
        <a:stretch>
          <a:fillRect/>
        </a:stretch>
      </xdr:blipFill>
      <xdr:spPr bwMode="auto">
        <a:xfrm>
          <a:off x="7705725" y="133350"/>
          <a:ext cx="723900" cy="904875"/>
        </a:xfrm>
        <a:prstGeom prst="rect">
          <a:avLst/>
        </a:prstGeom>
        <a:noFill/>
        <a:ln w="9525">
          <a:noFill/>
          <a:miter lim="800000"/>
          <a:headEnd/>
          <a:tailEnd/>
        </a:ln>
      </xdr:spPr>
    </xdr:pic>
    <xdr:clientData/>
  </xdr:twoCellAnchor>
  <xdr:twoCellAnchor editAs="oneCell">
    <xdr:from>
      <xdr:col>22</xdr:col>
      <xdr:colOff>314325</xdr:colOff>
      <xdr:row>1</xdr:row>
      <xdr:rowOff>19050</xdr:rowOff>
    </xdr:from>
    <xdr:to>
      <xdr:col>25</xdr:col>
      <xdr:colOff>228600</xdr:colOff>
      <xdr:row>5</xdr:row>
      <xdr:rowOff>152400</xdr:rowOff>
    </xdr:to>
    <xdr:pic>
      <xdr:nvPicPr>
        <xdr:cNvPr id="314694" name="Рисунок 4"/>
        <xdr:cNvPicPr>
          <a:picLocks noChangeAspect="1" noChangeArrowheads="1"/>
        </xdr:cNvPicPr>
      </xdr:nvPicPr>
      <xdr:blipFill>
        <a:blip xmlns:r="http://schemas.openxmlformats.org/officeDocument/2006/relationships" r:embed="rId3" cstate="print"/>
        <a:srcRect/>
        <a:stretch>
          <a:fillRect/>
        </a:stretch>
      </xdr:blipFill>
      <xdr:spPr bwMode="auto">
        <a:xfrm>
          <a:off x="8391525" y="219075"/>
          <a:ext cx="1000125" cy="857250"/>
        </a:xfrm>
        <a:prstGeom prst="rect">
          <a:avLst/>
        </a:prstGeom>
        <a:noFill/>
        <a:ln w="9525">
          <a:noFill/>
          <a:miter lim="800000"/>
          <a:headEnd/>
          <a:tailEnd/>
        </a:ln>
      </xdr:spPr>
    </xdr:pic>
    <xdr:clientData/>
  </xdr:twoCellAnchor>
  <xdr:twoCellAnchor editAs="oneCell">
    <xdr:from>
      <xdr:col>28</xdr:col>
      <xdr:colOff>28575</xdr:colOff>
      <xdr:row>0</xdr:row>
      <xdr:rowOff>123825</xdr:rowOff>
    </xdr:from>
    <xdr:to>
      <xdr:col>30</xdr:col>
      <xdr:colOff>295275</xdr:colOff>
      <xdr:row>6</xdr:row>
      <xdr:rowOff>9525</xdr:rowOff>
    </xdr:to>
    <xdr:pic>
      <xdr:nvPicPr>
        <xdr:cNvPr id="314695" name="Рисунок 5"/>
        <xdr:cNvPicPr>
          <a:picLocks noChangeAspect="1" noChangeArrowheads="1"/>
        </xdr:cNvPicPr>
      </xdr:nvPicPr>
      <xdr:blipFill>
        <a:blip xmlns:r="http://schemas.openxmlformats.org/officeDocument/2006/relationships" r:embed="rId4" cstate="print"/>
        <a:srcRect/>
        <a:stretch>
          <a:fillRect/>
        </a:stretch>
      </xdr:blipFill>
      <xdr:spPr bwMode="auto">
        <a:xfrm>
          <a:off x="10277475" y="123825"/>
          <a:ext cx="990600" cy="971550"/>
        </a:xfrm>
        <a:prstGeom prst="rect">
          <a:avLst/>
        </a:prstGeom>
        <a:noFill/>
        <a:ln w="9525">
          <a:noFill/>
          <a:miter lim="800000"/>
          <a:headEnd/>
          <a:tailEnd/>
        </a:ln>
      </xdr:spPr>
    </xdr:pic>
    <xdr:clientData/>
  </xdr:twoCellAnchor>
  <xdr:twoCellAnchor editAs="oneCell">
    <xdr:from>
      <xdr:col>21</xdr:col>
      <xdr:colOff>66675</xdr:colOff>
      <xdr:row>28</xdr:row>
      <xdr:rowOff>123825</xdr:rowOff>
    </xdr:from>
    <xdr:to>
      <xdr:col>23</xdr:col>
      <xdr:colOff>295275</xdr:colOff>
      <xdr:row>36</xdr:row>
      <xdr:rowOff>123825</xdr:rowOff>
    </xdr:to>
    <xdr:pic>
      <xdr:nvPicPr>
        <xdr:cNvPr id="314696" name="Рисунок 5"/>
        <xdr:cNvPicPr>
          <a:picLocks noChangeAspect="1" noChangeArrowheads="1"/>
        </xdr:cNvPicPr>
      </xdr:nvPicPr>
      <xdr:blipFill>
        <a:blip xmlns:r="http://schemas.openxmlformats.org/officeDocument/2006/relationships" r:embed="rId5" cstate="print"/>
        <a:srcRect/>
        <a:stretch>
          <a:fillRect/>
        </a:stretch>
      </xdr:blipFill>
      <xdr:spPr bwMode="auto">
        <a:xfrm>
          <a:off x="7781925" y="5581650"/>
          <a:ext cx="952500" cy="1295400"/>
        </a:xfrm>
        <a:prstGeom prst="rect">
          <a:avLst/>
        </a:prstGeom>
        <a:noFill/>
        <a:ln w="9525">
          <a:noFill/>
          <a:miter lim="800000"/>
          <a:headEnd/>
          <a:tailEnd/>
        </a:ln>
      </xdr:spPr>
    </xdr:pic>
    <xdr:clientData/>
  </xdr:twoCellAnchor>
  <xdr:twoCellAnchor editAs="oneCell">
    <xdr:from>
      <xdr:col>21</xdr:col>
      <xdr:colOff>47625</xdr:colOff>
      <xdr:row>41</xdr:row>
      <xdr:rowOff>0</xdr:rowOff>
    </xdr:from>
    <xdr:to>
      <xdr:col>23</xdr:col>
      <xdr:colOff>295275</xdr:colOff>
      <xdr:row>48</xdr:row>
      <xdr:rowOff>123825</xdr:rowOff>
    </xdr:to>
    <xdr:pic>
      <xdr:nvPicPr>
        <xdr:cNvPr id="314697" name="Рисунок 6"/>
        <xdr:cNvPicPr>
          <a:picLocks noChangeAspect="1" noChangeArrowheads="1"/>
        </xdr:cNvPicPr>
      </xdr:nvPicPr>
      <xdr:blipFill>
        <a:blip xmlns:r="http://schemas.openxmlformats.org/officeDocument/2006/relationships" r:embed="rId6" cstate="print"/>
        <a:srcRect/>
        <a:stretch>
          <a:fillRect/>
        </a:stretch>
      </xdr:blipFill>
      <xdr:spPr bwMode="auto">
        <a:xfrm>
          <a:off x="7762875" y="7572375"/>
          <a:ext cx="971550" cy="1257300"/>
        </a:xfrm>
        <a:prstGeom prst="rect">
          <a:avLst/>
        </a:prstGeom>
        <a:noFill/>
        <a:ln w="9525">
          <a:noFill/>
          <a:miter lim="800000"/>
          <a:headEnd/>
          <a:tailEnd/>
        </a:ln>
      </xdr:spPr>
    </xdr:pic>
    <xdr:clientData/>
  </xdr:twoCellAnchor>
  <xdr:twoCellAnchor editAs="oneCell">
    <xdr:from>
      <xdr:col>21</xdr:col>
      <xdr:colOff>190500</xdr:colOff>
      <xdr:row>52</xdr:row>
      <xdr:rowOff>133350</xdr:rowOff>
    </xdr:from>
    <xdr:to>
      <xdr:col>23</xdr:col>
      <xdr:colOff>219075</xdr:colOff>
      <xdr:row>58</xdr:row>
      <xdr:rowOff>9525</xdr:rowOff>
    </xdr:to>
    <xdr:pic>
      <xdr:nvPicPr>
        <xdr:cNvPr id="314698" name="Рисунок 7"/>
        <xdr:cNvPicPr>
          <a:picLocks noChangeAspect="1" noChangeArrowheads="1"/>
        </xdr:cNvPicPr>
      </xdr:nvPicPr>
      <xdr:blipFill>
        <a:blip xmlns:r="http://schemas.openxmlformats.org/officeDocument/2006/relationships" r:embed="rId7" cstate="print"/>
        <a:srcRect/>
        <a:stretch>
          <a:fillRect/>
        </a:stretch>
      </xdr:blipFill>
      <xdr:spPr bwMode="auto">
        <a:xfrm>
          <a:off x="7905750" y="9496425"/>
          <a:ext cx="752475" cy="847725"/>
        </a:xfrm>
        <a:prstGeom prst="rect">
          <a:avLst/>
        </a:prstGeom>
        <a:noFill/>
        <a:ln w="9525">
          <a:noFill/>
          <a:miter lim="800000"/>
          <a:headEnd/>
          <a:tailEnd/>
        </a:ln>
      </xdr:spPr>
    </xdr:pic>
    <xdr:clientData/>
  </xdr:twoCellAnchor>
  <xdr:twoCellAnchor editAs="oneCell">
    <xdr:from>
      <xdr:col>21</xdr:col>
      <xdr:colOff>9525</xdr:colOff>
      <xdr:row>60</xdr:row>
      <xdr:rowOff>66675</xdr:rowOff>
    </xdr:from>
    <xdr:to>
      <xdr:col>24</xdr:col>
      <xdr:colOff>0</xdr:colOff>
      <xdr:row>68</xdr:row>
      <xdr:rowOff>57150</xdr:rowOff>
    </xdr:to>
    <xdr:pic>
      <xdr:nvPicPr>
        <xdr:cNvPr id="314699" name="Рисунок 8"/>
        <xdr:cNvPicPr>
          <a:picLocks noChangeAspect="1" noChangeArrowheads="1"/>
        </xdr:cNvPicPr>
      </xdr:nvPicPr>
      <xdr:blipFill>
        <a:blip xmlns:r="http://schemas.openxmlformats.org/officeDocument/2006/relationships" r:embed="rId8" cstate="print"/>
        <a:srcRect/>
        <a:stretch>
          <a:fillRect/>
        </a:stretch>
      </xdr:blipFill>
      <xdr:spPr bwMode="auto">
        <a:xfrm>
          <a:off x="7724775" y="10753725"/>
          <a:ext cx="1076325" cy="1285875"/>
        </a:xfrm>
        <a:prstGeom prst="rect">
          <a:avLst/>
        </a:prstGeom>
        <a:noFill/>
        <a:ln w="9525">
          <a:noFill/>
          <a:miter lim="800000"/>
          <a:headEnd/>
          <a:tailEnd/>
        </a:ln>
      </xdr:spPr>
    </xdr:pic>
    <xdr:clientData/>
  </xdr:twoCellAnchor>
  <xdr:twoCellAnchor editAs="oneCell">
    <xdr:from>
      <xdr:col>21</xdr:col>
      <xdr:colOff>47625</xdr:colOff>
      <xdr:row>80</xdr:row>
      <xdr:rowOff>57150</xdr:rowOff>
    </xdr:from>
    <xdr:to>
      <xdr:col>23</xdr:col>
      <xdr:colOff>314325</xdr:colOff>
      <xdr:row>85</xdr:row>
      <xdr:rowOff>133350</xdr:rowOff>
    </xdr:to>
    <xdr:pic>
      <xdr:nvPicPr>
        <xdr:cNvPr id="314700" name="Рисунок 9"/>
        <xdr:cNvPicPr>
          <a:picLocks noChangeAspect="1" noChangeArrowheads="1"/>
        </xdr:cNvPicPr>
      </xdr:nvPicPr>
      <xdr:blipFill>
        <a:blip xmlns:r="http://schemas.openxmlformats.org/officeDocument/2006/relationships" r:embed="rId9" cstate="print"/>
        <a:srcRect/>
        <a:stretch>
          <a:fillRect/>
        </a:stretch>
      </xdr:blipFill>
      <xdr:spPr bwMode="auto">
        <a:xfrm>
          <a:off x="7762875" y="13992225"/>
          <a:ext cx="990600" cy="885825"/>
        </a:xfrm>
        <a:prstGeom prst="rect">
          <a:avLst/>
        </a:prstGeom>
        <a:noFill/>
        <a:ln w="9525">
          <a:noFill/>
          <a:miter lim="800000"/>
          <a:headEnd/>
          <a:tailEnd/>
        </a:ln>
      </xdr:spPr>
    </xdr:pic>
    <xdr:clientData/>
  </xdr:twoCellAnchor>
  <xdr:twoCellAnchor editAs="oneCell">
    <xdr:from>
      <xdr:col>21</xdr:col>
      <xdr:colOff>28575</xdr:colOff>
      <xdr:row>97</xdr:row>
      <xdr:rowOff>47625</xdr:rowOff>
    </xdr:from>
    <xdr:to>
      <xdr:col>23</xdr:col>
      <xdr:colOff>295275</xdr:colOff>
      <xdr:row>102</xdr:row>
      <xdr:rowOff>123825</xdr:rowOff>
    </xdr:to>
    <xdr:pic>
      <xdr:nvPicPr>
        <xdr:cNvPr id="314701" name="Рисунок 10"/>
        <xdr:cNvPicPr>
          <a:picLocks noChangeAspect="1" noChangeArrowheads="1"/>
        </xdr:cNvPicPr>
      </xdr:nvPicPr>
      <xdr:blipFill>
        <a:blip xmlns:r="http://schemas.openxmlformats.org/officeDocument/2006/relationships" r:embed="rId9" cstate="print"/>
        <a:srcRect/>
        <a:stretch>
          <a:fillRect/>
        </a:stretch>
      </xdr:blipFill>
      <xdr:spPr bwMode="auto">
        <a:xfrm>
          <a:off x="7743825" y="16744950"/>
          <a:ext cx="990600" cy="885825"/>
        </a:xfrm>
        <a:prstGeom prst="rect">
          <a:avLst/>
        </a:prstGeom>
        <a:noFill/>
        <a:ln w="9525">
          <a:noFill/>
          <a:miter lim="800000"/>
          <a:headEnd/>
          <a:tailEnd/>
        </a:ln>
      </xdr:spPr>
    </xdr:pic>
    <xdr:clientData/>
  </xdr:twoCellAnchor>
  <xdr:twoCellAnchor editAs="oneCell">
    <xdr:from>
      <xdr:col>21</xdr:col>
      <xdr:colOff>19050</xdr:colOff>
      <xdr:row>112</xdr:row>
      <xdr:rowOff>47625</xdr:rowOff>
    </xdr:from>
    <xdr:to>
      <xdr:col>23</xdr:col>
      <xdr:colOff>323850</xdr:colOff>
      <xdr:row>117</xdr:row>
      <xdr:rowOff>133350</xdr:rowOff>
    </xdr:to>
    <xdr:pic>
      <xdr:nvPicPr>
        <xdr:cNvPr id="314702" name="Рисунок 11"/>
        <xdr:cNvPicPr>
          <a:picLocks noChangeAspect="1" noChangeArrowheads="1"/>
        </xdr:cNvPicPr>
      </xdr:nvPicPr>
      <xdr:blipFill>
        <a:blip xmlns:r="http://schemas.openxmlformats.org/officeDocument/2006/relationships" r:embed="rId10" cstate="print"/>
        <a:srcRect/>
        <a:stretch>
          <a:fillRect/>
        </a:stretch>
      </xdr:blipFill>
      <xdr:spPr bwMode="auto">
        <a:xfrm>
          <a:off x="7734300" y="19183350"/>
          <a:ext cx="1028700" cy="895350"/>
        </a:xfrm>
        <a:prstGeom prst="rect">
          <a:avLst/>
        </a:prstGeom>
        <a:noFill/>
        <a:ln w="9525">
          <a:noFill/>
          <a:miter lim="800000"/>
          <a:headEnd/>
          <a:tailEnd/>
        </a:ln>
      </xdr:spPr>
    </xdr:pic>
    <xdr:clientData/>
  </xdr:twoCellAnchor>
  <xdr:twoCellAnchor editAs="oneCell">
    <xdr:from>
      <xdr:col>21</xdr:col>
      <xdr:colOff>47625</xdr:colOff>
      <xdr:row>131</xdr:row>
      <xdr:rowOff>57150</xdr:rowOff>
    </xdr:from>
    <xdr:to>
      <xdr:col>23</xdr:col>
      <xdr:colOff>352425</xdr:colOff>
      <xdr:row>136</xdr:row>
      <xdr:rowOff>142875</xdr:rowOff>
    </xdr:to>
    <xdr:pic>
      <xdr:nvPicPr>
        <xdr:cNvPr id="314703" name="Рисунок 12"/>
        <xdr:cNvPicPr>
          <a:picLocks noChangeAspect="1" noChangeArrowheads="1"/>
        </xdr:cNvPicPr>
      </xdr:nvPicPr>
      <xdr:blipFill>
        <a:blip xmlns:r="http://schemas.openxmlformats.org/officeDocument/2006/relationships" r:embed="rId10" cstate="print"/>
        <a:srcRect/>
        <a:stretch>
          <a:fillRect/>
        </a:stretch>
      </xdr:blipFill>
      <xdr:spPr bwMode="auto">
        <a:xfrm>
          <a:off x="7762875" y="22278975"/>
          <a:ext cx="1028700" cy="895350"/>
        </a:xfrm>
        <a:prstGeom prst="rect">
          <a:avLst/>
        </a:prstGeom>
        <a:noFill/>
        <a:ln w="9525">
          <a:noFill/>
          <a:miter lim="800000"/>
          <a:headEnd/>
          <a:tailEnd/>
        </a:ln>
      </xdr:spPr>
    </xdr:pic>
    <xdr:clientData/>
  </xdr:twoCellAnchor>
  <xdr:twoCellAnchor editAs="oneCell">
    <xdr:from>
      <xdr:col>21</xdr:col>
      <xdr:colOff>314325</xdr:colOff>
      <xdr:row>146</xdr:row>
      <xdr:rowOff>19050</xdr:rowOff>
    </xdr:from>
    <xdr:to>
      <xdr:col>23</xdr:col>
      <xdr:colOff>85725</xdr:colOff>
      <xdr:row>149</xdr:row>
      <xdr:rowOff>123825</xdr:rowOff>
    </xdr:to>
    <xdr:pic>
      <xdr:nvPicPr>
        <xdr:cNvPr id="314704" name="Рисунок 13"/>
        <xdr:cNvPicPr>
          <a:picLocks noChangeAspect="1" noChangeArrowheads="1"/>
        </xdr:cNvPicPr>
      </xdr:nvPicPr>
      <xdr:blipFill>
        <a:blip xmlns:r="http://schemas.openxmlformats.org/officeDocument/2006/relationships" r:embed="rId8" cstate="print"/>
        <a:srcRect/>
        <a:stretch>
          <a:fillRect/>
        </a:stretch>
      </xdr:blipFill>
      <xdr:spPr bwMode="auto">
        <a:xfrm>
          <a:off x="8029575" y="24679275"/>
          <a:ext cx="495300" cy="590550"/>
        </a:xfrm>
        <a:prstGeom prst="rect">
          <a:avLst/>
        </a:prstGeom>
        <a:noFill/>
        <a:ln w="9525">
          <a:noFill/>
          <a:miter lim="800000"/>
          <a:headEnd/>
          <a:tailEnd/>
        </a:ln>
      </xdr:spPr>
    </xdr:pic>
    <xdr:clientData/>
  </xdr:twoCellAnchor>
  <xdr:twoCellAnchor editAs="oneCell">
    <xdr:from>
      <xdr:col>21</xdr:col>
      <xdr:colOff>104775</xdr:colOff>
      <xdr:row>155</xdr:row>
      <xdr:rowOff>66675</xdr:rowOff>
    </xdr:from>
    <xdr:to>
      <xdr:col>23</xdr:col>
      <xdr:colOff>276225</xdr:colOff>
      <xdr:row>162</xdr:row>
      <xdr:rowOff>9525</xdr:rowOff>
    </xdr:to>
    <xdr:pic>
      <xdr:nvPicPr>
        <xdr:cNvPr id="314705" name="Рисунок 14"/>
        <xdr:cNvPicPr>
          <a:picLocks noChangeAspect="1" noChangeArrowheads="1"/>
        </xdr:cNvPicPr>
      </xdr:nvPicPr>
      <xdr:blipFill>
        <a:blip xmlns:r="http://schemas.openxmlformats.org/officeDocument/2006/relationships" r:embed="rId11" cstate="print"/>
        <a:srcRect/>
        <a:stretch>
          <a:fillRect/>
        </a:stretch>
      </xdr:blipFill>
      <xdr:spPr bwMode="auto">
        <a:xfrm>
          <a:off x="7820025" y="26193750"/>
          <a:ext cx="895350" cy="1076325"/>
        </a:xfrm>
        <a:prstGeom prst="rect">
          <a:avLst/>
        </a:prstGeom>
        <a:noFill/>
        <a:ln w="9525">
          <a:noFill/>
          <a:miter lim="800000"/>
          <a:headEnd/>
          <a:tailEnd/>
        </a:ln>
      </xdr:spPr>
    </xdr:pic>
    <xdr:clientData/>
  </xdr:twoCellAnchor>
  <xdr:twoCellAnchor editAs="oneCell">
    <xdr:from>
      <xdr:col>21</xdr:col>
      <xdr:colOff>180975</xdr:colOff>
      <xdr:row>176</xdr:row>
      <xdr:rowOff>47625</xdr:rowOff>
    </xdr:from>
    <xdr:to>
      <xdr:col>23</xdr:col>
      <xdr:colOff>161925</xdr:colOff>
      <xdr:row>181</xdr:row>
      <xdr:rowOff>114300</xdr:rowOff>
    </xdr:to>
    <xdr:pic>
      <xdr:nvPicPr>
        <xdr:cNvPr id="314706" name="Рисунок 15"/>
        <xdr:cNvPicPr>
          <a:picLocks noChangeAspect="1" noChangeArrowheads="1"/>
        </xdr:cNvPicPr>
      </xdr:nvPicPr>
      <xdr:blipFill>
        <a:blip xmlns:r="http://schemas.openxmlformats.org/officeDocument/2006/relationships" r:embed="rId12" cstate="print"/>
        <a:srcRect/>
        <a:stretch>
          <a:fillRect/>
        </a:stretch>
      </xdr:blipFill>
      <xdr:spPr bwMode="auto">
        <a:xfrm>
          <a:off x="7896225" y="29584650"/>
          <a:ext cx="704850" cy="876300"/>
        </a:xfrm>
        <a:prstGeom prst="rect">
          <a:avLst/>
        </a:prstGeom>
        <a:noFill/>
        <a:ln w="9525">
          <a:noFill/>
          <a:miter lim="800000"/>
          <a:headEnd/>
          <a:tailEnd/>
        </a:ln>
      </xdr:spPr>
    </xdr:pic>
    <xdr:clientData/>
  </xdr:twoCellAnchor>
  <xdr:twoCellAnchor editAs="oneCell">
    <xdr:from>
      <xdr:col>21</xdr:col>
      <xdr:colOff>180975</xdr:colOff>
      <xdr:row>187</xdr:row>
      <xdr:rowOff>76200</xdr:rowOff>
    </xdr:from>
    <xdr:to>
      <xdr:col>23</xdr:col>
      <xdr:colOff>161925</xdr:colOff>
      <xdr:row>192</xdr:row>
      <xdr:rowOff>142875</xdr:rowOff>
    </xdr:to>
    <xdr:pic>
      <xdr:nvPicPr>
        <xdr:cNvPr id="314707" name="Рисунок 16"/>
        <xdr:cNvPicPr>
          <a:picLocks noChangeAspect="1" noChangeArrowheads="1"/>
        </xdr:cNvPicPr>
      </xdr:nvPicPr>
      <xdr:blipFill>
        <a:blip xmlns:r="http://schemas.openxmlformats.org/officeDocument/2006/relationships" r:embed="rId12" cstate="print"/>
        <a:srcRect/>
        <a:stretch>
          <a:fillRect/>
        </a:stretch>
      </xdr:blipFill>
      <xdr:spPr bwMode="auto">
        <a:xfrm>
          <a:off x="7896225" y="31403925"/>
          <a:ext cx="704850" cy="876300"/>
        </a:xfrm>
        <a:prstGeom prst="rect">
          <a:avLst/>
        </a:prstGeom>
        <a:noFill/>
        <a:ln w="9525">
          <a:noFill/>
          <a:miter lim="800000"/>
          <a:headEnd/>
          <a:tailEnd/>
        </a:ln>
      </xdr:spPr>
    </xdr:pic>
    <xdr:clientData/>
  </xdr:twoCellAnchor>
  <xdr:twoCellAnchor editAs="oneCell">
    <xdr:from>
      <xdr:col>17</xdr:col>
      <xdr:colOff>47625</xdr:colOff>
      <xdr:row>215</xdr:row>
      <xdr:rowOff>85725</xdr:rowOff>
    </xdr:from>
    <xdr:to>
      <xdr:col>19</xdr:col>
      <xdr:colOff>19050</xdr:colOff>
      <xdr:row>219</xdr:row>
      <xdr:rowOff>19050</xdr:rowOff>
    </xdr:to>
    <xdr:pic>
      <xdr:nvPicPr>
        <xdr:cNvPr id="314708" name="Рисунок 17"/>
        <xdr:cNvPicPr>
          <a:picLocks noChangeAspect="1" noChangeArrowheads="1"/>
        </xdr:cNvPicPr>
      </xdr:nvPicPr>
      <xdr:blipFill>
        <a:blip xmlns:r="http://schemas.openxmlformats.org/officeDocument/2006/relationships" r:embed="rId13" cstate="print"/>
        <a:srcRect/>
        <a:stretch>
          <a:fillRect/>
        </a:stretch>
      </xdr:blipFill>
      <xdr:spPr bwMode="auto">
        <a:xfrm>
          <a:off x="6315075" y="36328350"/>
          <a:ext cx="695325" cy="628650"/>
        </a:xfrm>
        <a:prstGeom prst="rect">
          <a:avLst/>
        </a:prstGeom>
        <a:noFill/>
        <a:ln w="9525">
          <a:noFill/>
          <a:miter lim="800000"/>
          <a:headEnd/>
          <a:tailEnd/>
        </a:ln>
      </xdr:spPr>
    </xdr:pic>
    <xdr:clientData/>
  </xdr:twoCellAnchor>
  <xdr:twoCellAnchor editAs="oneCell">
    <xdr:from>
      <xdr:col>17</xdr:col>
      <xdr:colOff>47625</xdr:colOff>
      <xdr:row>218</xdr:row>
      <xdr:rowOff>152400</xdr:rowOff>
    </xdr:from>
    <xdr:to>
      <xdr:col>19</xdr:col>
      <xdr:colOff>0</xdr:colOff>
      <xdr:row>223</xdr:row>
      <xdr:rowOff>57150</xdr:rowOff>
    </xdr:to>
    <xdr:pic>
      <xdr:nvPicPr>
        <xdr:cNvPr id="314709" name="Рисунок 18"/>
        <xdr:cNvPicPr>
          <a:picLocks noChangeAspect="1" noChangeArrowheads="1"/>
        </xdr:cNvPicPr>
      </xdr:nvPicPr>
      <xdr:blipFill>
        <a:blip xmlns:r="http://schemas.openxmlformats.org/officeDocument/2006/relationships" r:embed="rId14" cstate="print"/>
        <a:srcRect/>
        <a:stretch>
          <a:fillRect/>
        </a:stretch>
      </xdr:blipFill>
      <xdr:spPr bwMode="auto">
        <a:xfrm>
          <a:off x="6315075" y="36918900"/>
          <a:ext cx="676275" cy="762000"/>
        </a:xfrm>
        <a:prstGeom prst="rect">
          <a:avLst/>
        </a:prstGeom>
        <a:noFill/>
        <a:ln w="9525">
          <a:noFill/>
          <a:miter lim="800000"/>
          <a:headEnd/>
          <a:tailEnd/>
        </a:ln>
      </xdr:spPr>
    </xdr:pic>
    <xdr:clientData/>
  </xdr:twoCellAnchor>
  <xdr:twoCellAnchor editAs="oneCell">
    <xdr:from>
      <xdr:col>25</xdr:col>
      <xdr:colOff>247650</xdr:colOff>
      <xdr:row>0</xdr:row>
      <xdr:rowOff>114300</xdr:rowOff>
    </xdr:from>
    <xdr:to>
      <xdr:col>27</xdr:col>
      <xdr:colOff>333375</xdr:colOff>
      <xdr:row>5</xdr:row>
      <xdr:rowOff>152400</xdr:rowOff>
    </xdr:to>
    <xdr:pic>
      <xdr:nvPicPr>
        <xdr:cNvPr id="314710" name="Рисунок 8"/>
        <xdr:cNvPicPr>
          <a:picLocks noChangeAspect="1" noChangeArrowheads="1"/>
        </xdr:cNvPicPr>
      </xdr:nvPicPr>
      <xdr:blipFill>
        <a:blip xmlns:r="http://schemas.openxmlformats.org/officeDocument/2006/relationships" r:embed="rId8" cstate="print"/>
        <a:srcRect/>
        <a:stretch>
          <a:fillRect/>
        </a:stretch>
      </xdr:blipFill>
      <xdr:spPr bwMode="auto">
        <a:xfrm>
          <a:off x="9410700" y="114300"/>
          <a:ext cx="809625" cy="9620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254</xdr:row>
      <xdr:rowOff>0</xdr:rowOff>
    </xdr:from>
    <xdr:to>
      <xdr:col>1</xdr:col>
      <xdr:colOff>142875</xdr:colOff>
      <xdr:row>254</xdr:row>
      <xdr:rowOff>9525</xdr:rowOff>
    </xdr:to>
    <xdr:pic>
      <xdr:nvPicPr>
        <xdr:cNvPr id="313848" name="Picture 2"/>
        <xdr:cNvPicPr>
          <a:picLocks noChangeAspect="1" noChangeArrowheads="1"/>
        </xdr:cNvPicPr>
      </xdr:nvPicPr>
      <xdr:blipFill>
        <a:blip xmlns:r="http://schemas.openxmlformats.org/officeDocument/2006/relationships" r:embed="rId1"/>
        <a:srcRect/>
        <a:stretch>
          <a:fillRect/>
        </a:stretch>
      </xdr:blipFill>
      <xdr:spPr bwMode="auto">
        <a:xfrm>
          <a:off x="352425" y="43119675"/>
          <a:ext cx="142875" cy="9525"/>
        </a:xfrm>
        <a:prstGeom prst="rect">
          <a:avLst/>
        </a:prstGeom>
        <a:noFill/>
        <a:ln w="9525">
          <a:noFill/>
          <a:round/>
          <a:headEnd/>
          <a:tailEnd/>
        </a:ln>
        <a:effectLst/>
      </xdr:spPr>
    </xdr:pic>
    <xdr:clientData/>
  </xdr:twoCellAnchor>
  <xdr:twoCellAnchor>
    <xdr:from>
      <xdr:col>1</xdr:col>
      <xdr:colOff>0</xdr:colOff>
      <xdr:row>255</xdr:row>
      <xdr:rowOff>0</xdr:rowOff>
    </xdr:from>
    <xdr:to>
      <xdr:col>1</xdr:col>
      <xdr:colOff>142875</xdr:colOff>
      <xdr:row>255</xdr:row>
      <xdr:rowOff>9525</xdr:rowOff>
    </xdr:to>
    <xdr:pic>
      <xdr:nvPicPr>
        <xdr:cNvPr id="313849" name="Picture 4"/>
        <xdr:cNvPicPr>
          <a:picLocks noChangeAspect="1" noChangeArrowheads="1"/>
        </xdr:cNvPicPr>
      </xdr:nvPicPr>
      <xdr:blipFill>
        <a:blip xmlns:r="http://schemas.openxmlformats.org/officeDocument/2006/relationships" r:embed="rId1"/>
        <a:srcRect/>
        <a:stretch>
          <a:fillRect/>
        </a:stretch>
      </xdr:blipFill>
      <xdr:spPr bwMode="auto">
        <a:xfrm>
          <a:off x="352425" y="43272075"/>
          <a:ext cx="142875" cy="9525"/>
        </a:xfrm>
        <a:prstGeom prst="rect">
          <a:avLst/>
        </a:prstGeom>
        <a:noFill/>
        <a:ln w="9525">
          <a:noFill/>
          <a:round/>
          <a:headEnd/>
          <a:tailEnd/>
        </a:ln>
        <a:effectLst/>
      </xdr:spPr>
    </xdr:pic>
    <xdr:clientData/>
  </xdr:twoCellAnchor>
  <xdr:twoCellAnchor>
    <xdr:from>
      <xdr:col>1</xdr:col>
      <xdr:colOff>0</xdr:colOff>
      <xdr:row>256</xdr:row>
      <xdr:rowOff>0</xdr:rowOff>
    </xdr:from>
    <xdr:to>
      <xdr:col>1</xdr:col>
      <xdr:colOff>142875</xdr:colOff>
      <xdr:row>256</xdr:row>
      <xdr:rowOff>9525</xdr:rowOff>
    </xdr:to>
    <xdr:pic>
      <xdr:nvPicPr>
        <xdr:cNvPr id="313850" name="Picture 6"/>
        <xdr:cNvPicPr>
          <a:picLocks noChangeAspect="1" noChangeArrowheads="1"/>
        </xdr:cNvPicPr>
      </xdr:nvPicPr>
      <xdr:blipFill>
        <a:blip xmlns:r="http://schemas.openxmlformats.org/officeDocument/2006/relationships" r:embed="rId1"/>
        <a:srcRect/>
        <a:stretch>
          <a:fillRect/>
        </a:stretch>
      </xdr:blipFill>
      <xdr:spPr bwMode="auto">
        <a:xfrm>
          <a:off x="352425" y="43424475"/>
          <a:ext cx="142875" cy="9525"/>
        </a:xfrm>
        <a:prstGeom prst="rect">
          <a:avLst/>
        </a:prstGeom>
        <a:noFill/>
        <a:ln w="9525">
          <a:noFill/>
          <a:round/>
          <a:headEnd/>
          <a:tailEnd/>
        </a:ln>
        <a:effectLst/>
      </xdr:spPr>
    </xdr:pic>
    <xdr:clientData/>
  </xdr:twoCellAnchor>
  <xdr:twoCellAnchor>
    <xdr:from>
      <xdr:col>1</xdr:col>
      <xdr:colOff>0</xdr:colOff>
      <xdr:row>256</xdr:row>
      <xdr:rowOff>0</xdr:rowOff>
    </xdr:from>
    <xdr:to>
      <xdr:col>1</xdr:col>
      <xdr:colOff>142875</xdr:colOff>
      <xdr:row>256</xdr:row>
      <xdr:rowOff>9525</xdr:rowOff>
    </xdr:to>
    <xdr:pic>
      <xdr:nvPicPr>
        <xdr:cNvPr id="313851" name="Picture 7"/>
        <xdr:cNvPicPr>
          <a:picLocks noChangeAspect="1" noChangeArrowheads="1"/>
        </xdr:cNvPicPr>
      </xdr:nvPicPr>
      <xdr:blipFill>
        <a:blip xmlns:r="http://schemas.openxmlformats.org/officeDocument/2006/relationships" r:embed="rId1"/>
        <a:srcRect/>
        <a:stretch>
          <a:fillRect/>
        </a:stretch>
      </xdr:blipFill>
      <xdr:spPr bwMode="auto">
        <a:xfrm>
          <a:off x="352425" y="43424475"/>
          <a:ext cx="142875" cy="9525"/>
        </a:xfrm>
        <a:prstGeom prst="rect">
          <a:avLst/>
        </a:prstGeom>
        <a:noFill/>
        <a:ln w="9525">
          <a:noFill/>
          <a:round/>
          <a:headEnd/>
          <a:tailEnd/>
        </a:ln>
        <a:effectLst/>
      </xdr:spPr>
    </xdr:pic>
    <xdr:clientData/>
  </xdr:twoCellAnchor>
  <xdr:twoCellAnchor>
    <xdr:from>
      <xdr:col>0</xdr:col>
      <xdr:colOff>0</xdr:colOff>
      <xdr:row>256</xdr:row>
      <xdr:rowOff>0</xdr:rowOff>
    </xdr:from>
    <xdr:to>
      <xdr:col>0</xdr:col>
      <xdr:colOff>66675</xdr:colOff>
      <xdr:row>256</xdr:row>
      <xdr:rowOff>9525</xdr:rowOff>
    </xdr:to>
    <xdr:pic>
      <xdr:nvPicPr>
        <xdr:cNvPr id="313852" name="Picture 10"/>
        <xdr:cNvPicPr>
          <a:picLocks noChangeAspect="1" noChangeArrowheads="1"/>
        </xdr:cNvPicPr>
      </xdr:nvPicPr>
      <xdr:blipFill>
        <a:blip xmlns:r="http://schemas.openxmlformats.org/officeDocument/2006/relationships" r:embed="rId1"/>
        <a:srcRect/>
        <a:stretch>
          <a:fillRect/>
        </a:stretch>
      </xdr:blipFill>
      <xdr:spPr bwMode="auto">
        <a:xfrm>
          <a:off x="0" y="43424475"/>
          <a:ext cx="66675" cy="9525"/>
        </a:xfrm>
        <a:prstGeom prst="rect">
          <a:avLst/>
        </a:prstGeom>
        <a:noFill/>
        <a:ln w="9525">
          <a:noFill/>
          <a:round/>
          <a:headEnd/>
          <a:tailEnd/>
        </a:ln>
        <a:effectLst/>
      </xdr:spPr>
    </xdr:pic>
    <xdr:clientData/>
  </xdr:twoCellAnchor>
  <xdr:twoCellAnchor>
    <xdr:from>
      <xdr:col>1</xdr:col>
      <xdr:colOff>0</xdr:colOff>
      <xdr:row>256</xdr:row>
      <xdr:rowOff>0</xdr:rowOff>
    </xdr:from>
    <xdr:to>
      <xdr:col>1</xdr:col>
      <xdr:colOff>142875</xdr:colOff>
      <xdr:row>256</xdr:row>
      <xdr:rowOff>9525</xdr:rowOff>
    </xdr:to>
    <xdr:pic>
      <xdr:nvPicPr>
        <xdr:cNvPr id="313853" name="Picture 11"/>
        <xdr:cNvPicPr>
          <a:picLocks noChangeAspect="1" noChangeArrowheads="1"/>
        </xdr:cNvPicPr>
      </xdr:nvPicPr>
      <xdr:blipFill>
        <a:blip xmlns:r="http://schemas.openxmlformats.org/officeDocument/2006/relationships" r:embed="rId1"/>
        <a:srcRect/>
        <a:stretch>
          <a:fillRect/>
        </a:stretch>
      </xdr:blipFill>
      <xdr:spPr bwMode="auto">
        <a:xfrm>
          <a:off x="352425" y="43424475"/>
          <a:ext cx="142875" cy="9525"/>
        </a:xfrm>
        <a:prstGeom prst="rect">
          <a:avLst/>
        </a:prstGeom>
        <a:noFill/>
        <a:ln w="9525">
          <a:noFill/>
          <a:round/>
          <a:headEnd/>
          <a:tailEnd/>
        </a:ln>
        <a:effectLst/>
      </xdr:spPr>
    </xdr:pic>
    <xdr:clientData/>
  </xdr:twoCellAnchor>
  <xdr:twoCellAnchor>
    <xdr:from>
      <xdr:col>1</xdr:col>
      <xdr:colOff>0</xdr:colOff>
      <xdr:row>256</xdr:row>
      <xdr:rowOff>0</xdr:rowOff>
    </xdr:from>
    <xdr:to>
      <xdr:col>1</xdr:col>
      <xdr:colOff>142875</xdr:colOff>
      <xdr:row>256</xdr:row>
      <xdr:rowOff>9525</xdr:rowOff>
    </xdr:to>
    <xdr:pic>
      <xdr:nvPicPr>
        <xdr:cNvPr id="313854" name="Picture 12"/>
        <xdr:cNvPicPr>
          <a:picLocks noChangeAspect="1" noChangeArrowheads="1"/>
        </xdr:cNvPicPr>
      </xdr:nvPicPr>
      <xdr:blipFill>
        <a:blip xmlns:r="http://schemas.openxmlformats.org/officeDocument/2006/relationships" r:embed="rId1"/>
        <a:srcRect/>
        <a:stretch>
          <a:fillRect/>
        </a:stretch>
      </xdr:blipFill>
      <xdr:spPr bwMode="auto">
        <a:xfrm>
          <a:off x="352425" y="43424475"/>
          <a:ext cx="142875" cy="9525"/>
        </a:xfrm>
        <a:prstGeom prst="rect">
          <a:avLst/>
        </a:prstGeom>
        <a:noFill/>
        <a:ln w="9525">
          <a:noFill/>
          <a:round/>
          <a:headEnd/>
          <a:tailEnd/>
        </a:ln>
        <a:effectLst/>
      </xdr:spPr>
    </xdr:pic>
    <xdr:clientData/>
  </xdr:twoCellAnchor>
  <xdr:twoCellAnchor>
    <xdr:from>
      <xdr:col>1</xdr:col>
      <xdr:colOff>0</xdr:colOff>
      <xdr:row>256</xdr:row>
      <xdr:rowOff>0</xdr:rowOff>
    </xdr:from>
    <xdr:to>
      <xdr:col>1</xdr:col>
      <xdr:colOff>142875</xdr:colOff>
      <xdr:row>256</xdr:row>
      <xdr:rowOff>9525</xdr:rowOff>
    </xdr:to>
    <xdr:pic>
      <xdr:nvPicPr>
        <xdr:cNvPr id="313855" name="Picture 14"/>
        <xdr:cNvPicPr>
          <a:picLocks noChangeAspect="1" noChangeArrowheads="1"/>
        </xdr:cNvPicPr>
      </xdr:nvPicPr>
      <xdr:blipFill>
        <a:blip xmlns:r="http://schemas.openxmlformats.org/officeDocument/2006/relationships" r:embed="rId1"/>
        <a:srcRect/>
        <a:stretch>
          <a:fillRect/>
        </a:stretch>
      </xdr:blipFill>
      <xdr:spPr bwMode="auto">
        <a:xfrm>
          <a:off x="352425" y="43424475"/>
          <a:ext cx="142875" cy="9525"/>
        </a:xfrm>
        <a:prstGeom prst="rect">
          <a:avLst/>
        </a:prstGeom>
        <a:noFill/>
        <a:ln w="9525">
          <a:noFill/>
          <a:round/>
          <a:headEnd/>
          <a:tailEnd/>
        </a:ln>
        <a:effectLst/>
      </xdr:spPr>
    </xdr:pic>
    <xdr:clientData/>
  </xdr:twoCellAnchor>
  <xdr:twoCellAnchor>
    <xdr:from>
      <xdr:col>1</xdr:col>
      <xdr:colOff>0</xdr:colOff>
      <xdr:row>256</xdr:row>
      <xdr:rowOff>0</xdr:rowOff>
    </xdr:from>
    <xdr:to>
      <xdr:col>1</xdr:col>
      <xdr:colOff>142875</xdr:colOff>
      <xdr:row>256</xdr:row>
      <xdr:rowOff>9525</xdr:rowOff>
    </xdr:to>
    <xdr:pic>
      <xdr:nvPicPr>
        <xdr:cNvPr id="313856" name="Picture 15"/>
        <xdr:cNvPicPr>
          <a:picLocks noChangeAspect="1" noChangeArrowheads="1"/>
        </xdr:cNvPicPr>
      </xdr:nvPicPr>
      <xdr:blipFill>
        <a:blip xmlns:r="http://schemas.openxmlformats.org/officeDocument/2006/relationships" r:embed="rId1"/>
        <a:srcRect/>
        <a:stretch>
          <a:fillRect/>
        </a:stretch>
      </xdr:blipFill>
      <xdr:spPr bwMode="auto">
        <a:xfrm>
          <a:off x="352425" y="43424475"/>
          <a:ext cx="142875" cy="9525"/>
        </a:xfrm>
        <a:prstGeom prst="rect">
          <a:avLst/>
        </a:prstGeom>
        <a:noFill/>
        <a:ln w="9525">
          <a:noFill/>
          <a:round/>
          <a:headEnd/>
          <a:tailEnd/>
        </a:ln>
        <a:effectLst/>
      </xdr:spPr>
    </xdr:pic>
    <xdr:clientData/>
  </xdr:twoCellAnchor>
  <xdr:twoCellAnchor>
    <xdr:from>
      <xdr:col>1</xdr:col>
      <xdr:colOff>0</xdr:colOff>
      <xdr:row>256</xdr:row>
      <xdr:rowOff>0</xdr:rowOff>
    </xdr:from>
    <xdr:to>
      <xdr:col>1</xdr:col>
      <xdr:colOff>142875</xdr:colOff>
      <xdr:row>256</xdr:row>
      <xdr:rowOff>9525</xdr:rowOff>
    </xdr:to>
    <xdr:pic>
      <xdr:nvPicPr>
        <xdr:cNvPr id="313857" name="Picture 16"/>
        <xdr:cNvPicPr>
          <a:picLocks noChangeAspect="1" noChangeArrowheads="1"/>
        </xdr:cNvPicPr>
      </xdr:nvPicPr>
      <xdr:blipFill>
        <a:blip xmlns:r="http://schemas.openxmlformats.org/officeDocument/2006/relationships" r:embed="rId1"/>
        <a:srcRect/>
        <a:stretch>
          <a:fillRect/>
        </a:stretch>
      </xdr:blipFill>
      <xdr:spPr bwMode="auto">
        <a:xfrm>
          <a:off x="352425" y="43424475"/>
          <a:ext cx="142875" cy="9525"/>
        </a:xfrm>
        <a:prstGeom prst="rect">
          <a:avLst/>
        </a:prstGeom>
        <a:noFill/>
        <a:ln w="9525">
          <a:noFill/>
          <a:round/>
          <a:headEnd/>
          <a:tailEnd/>
        </a:ln>
        <a:effectLst/>
      </xdr:spPr>
    </xdr:pic>
    <xdr:clientData/>
  </xdr:twoCellAnchor>
  <xdr:twoCellAnchor>
    <xdr:from>
      <xdr:col>0</xdr:col>
      <xdr:colOff>0</xdr:colOff>
      <xdr:row>256</xdr:row>
      <xdr:rowOff>0</xdr:rowOff>
    </xdr:from>
    <xdr:to>
      <xdr:col>0</xdr:col>
      <xdr:colOff>66675</xdr:colOff>
      <xdr:row>256</xdr:row>
      <xdr:rowOff>9525</xdr:rowOff>
    </xdr:to>
    <xdr:pic>
      <xdr:nvPicPr>
        <xdr:cNvPr id="313858" name="Picture 17"/>
        <xdr:cNvPicPr>
          <a:picLocks noChangeAspect="1" noChangeArrowheads="1"/>
        </xdr:cNvPicPr>
      </xdr:nvPicPr>
      <xdr:blipFill>
        <a:blip xmlns:r="http://schemas.openxmlformats.org/officeDocument/2006/relationships" r:embed="rId1"/>
        <a:srcRect/>
        <a:stretch>
          <a:fillRect/>
        </a:stretch>
      </xdr:blipFill>
      <xdr:spPr bwMode="auto">
        <a:xfrm>
          <a:off x="0" y="43424475"/>
          <a:ext cx="66675" cy="9525"/>
        </a:xfrm>
        <a:prstGeom prst="rect">
          <a:avLst/>
        </a:prstGeom>
        <a:noFill/>
        <a:ln w="9525">
          <a:noFill/>
          <a:round/>
          <a:headEnd/>
          <a:tailEnd/>
        </a:ln>
        <a:effectLst/>
      </xdr:spPr>
    </xdr:pic>
    <xdr:clientData/>
  </xdr:twoCellAnchor>
  <xdr:twoCellAnchor>
    <xdr:from>
      <xdr:col>1</xdr:col>
      <xdr:colOff>0</xdr:colOff>
      <xdr:row>256</xdr:row>
      <xdr:rowOff>0</xdr:rowOff>
    </xdr:from>
    <xdr:to>
      <xdr:col>1</xdr:col>
      <xdr:colOff>142875</xdr:colOff>
      <xdr:row>256</xdr:row>
      <xdr:rowOff>9525</xdr:rowOff>
    </xdr:to>
    <xdr:pic>
      <xdr:nvPicPr>
        <xdr:cNvPr id="313859" name="Picture 18"/>
        <xdr:cNvPicPr>
          <a:picLocks noChangeAspect="1" noChangeArrowheads="1"/>
        </xdr:cNvPicPr>
      </xdr:nvPicPr>
      <xdr:blipFill>
        <a:blip xmlns:r="http://schemas.openxmlformats.org/officeDocument/2006/relationships" r:embed="rId1"/>
        <a:srcRect/>
        <a:stretch>
          <a:fillRect/>
        </a:stretch>
      </xdr:blipFill>
      <xdr:spPr bwMode="auto">
        <a:xfrm>
          <a:off x="352425" y="43424475"/>
          <a:ext cx="142875" cy="9525"/>
        </a:xfrm>
        <a:prstGeom prst="rect">
          <a:avLst/>
        </a:prstGeom>
        <a:noFill/>
        <a:ln w="9525">
          <a:noFill/>
          <a:round/>
          <a:headEnd/>
          <a:tailEnd/>
        </a:ln>
        <a:effectLst/>
      </xdr:spPr>
    </xdr:pic>
    <xdr:clientData/>
  </xdr:twoCellAnchor>
  <xdr:twoCellAnchor>
    <xdr:from>
      <xdr:col>16</xdr:col>
      <xdr:colOff>152400</xdr:colOff>
      <xdr:row>0</xdr:row>
      <xdr:rowOff>85725</xdr:rowOff>
    </xdr:from>
    <xdr:to>
      <xdr:col>17</xdr:col>
      <xdr:colOff>466725</xdr:colOff>
      <xdr:row>2</xdr:row>
      <xdr:rowOff>9525</xdr:rowOff>
    </xdr:to>
    <xdr:pic>
      <xdr:nvPicPr>
        <xdr:cNvPr id="313860" name="Picture 5"/>
        <xdr:cNvPicPr>
          <a:picLocks noChangeAspect="1" noChangeArrowheads="1"/>
        </xdr:cNvPicPr>
      </xdr:nvPicPr>
      <xdr:blipFill>
        <a:blip xmlns:r="http://schemas.openxmlformats.org/officeDocument/2006/relationships" r:embed="rId2" cstate="print"/>
        <a:srcRect/>
        <a:stretch>
          <a:fillRect/>
        </a:stretch>
      </xdr:blipFill>
      <xdr:spPr bwMode="auto">
        <a:xfrm>
          <a:off x="8096250" y="85725"/>
          <a:ext cx="828675" cy="323850"/>
        </a:xfrm>
        <a:prstGeom prst="rect">
          <a:avLst/>
        </a:prstGeom>
        <a:noFill/>
        <a:ln w="9525">
          <a:noFill/>
          <a:round/>
          <a:headEnd/>
          <a:tailEnd/>
        </a:ln>
        <a:effectLst/>
      </xdr:spPr>
    </xdr:pic>
    <xdr:clientData/>
  </xdr:twoCellAnchor>
  <xdr:twoCellAnchor editAs="oneCell">
    <xdr:from>
      <xdr:col>14</xdr:col>
      <xdr:colOff>314325</xdr:colOff>
      <xdr:row>0</xdr:row>
      <xdr:rowOff>66675</xdr:rowOff>
    </xdr:from>
    <xdr:to>
      <xdr:col>15</xdr:col>
      <xdr:colOff>485775</xdr:colOff>
      <xdr:row>5</xdr:row>
      <xdr:rowOff>104775</xdr:rowOff>
    </xdr:to>
    <xdr:pic>
      <xdr:nvPicPr>
        <xdr:cNvPr id="313861" name="Рисунок 14"/>
        <xdr:cNvPicPr>
          <a:picLocks noChangeAspect="1" noChangeArrowheads="1"/>
        </xdr:cNvPicPr>
      </xdr:nvPicPr>
      <xdr:blipFill>
        <a:blip xmlns:r="http://schemas.openxmlformats.org/officeDocument/2006/relationships" r:embed="rId3" cstate="print"/>
        <a:srcRect/>
        <a:stretch>
          <a:fillRect/>
        </a:stretch>
      </xdr:blipFill>
      <xdr:spPr bwMode="auto">
        <a:xfrm>
          <a:off x="7229475" y="66675"/>
          <a:ext cx="685800" cy="962025"/>
        </a:xfrm>
        <a:prstGeom prst="rect">
          <a:avLst/>
        </a:prstGeom>
        <a:noFill/>
        <a:ln w="9525">
          <a:noFill/>
          <a:miter lim="800000"/>
          <a:headEnd/>
          <a:tailEnd/>
        </a:ln>
      </xdr:spPr>
    </xdr:pic>
    <xdr:clientData/>
  </xdr:twoCellAnchor>
  <xdr:twoCellAnchor editAs="oneCell">
    <xdr:from>
      <xdr:col>15</xdr:col>
      <xdr:colOff>371475</xdr:colOff>
      <xdr:row>108</xdr:row>
      <xdr:rowOff>142875</xdr:rowOff>
    </xdr:from>
    <xdr:to>
      <xdr:col>17</xdr:col>
      <xdr:colOff>200025</xdr:colOff>
      <xdr:row>112</xdr:row>
      <xdr:rowOff>123825</xdr:rowOff>
    </xdr:to>
    <xdr:pic>
      <xdr:nvPicPr>
        <xdr:cNvPr id="313862" name="Рисунок 16"/>
        <xdr:cNvPicPr>
          <a:picLocks noChangeAspect="1" noChangeArrowheads="1"/>
        </xdr:cNvPicPr>
      </xdr:nvPicPr>
      <xdr:blipFill>
        <a:blip xmlns:r="http://schemas.openxmlformats.org/officeDocument/2006/relationships" r:embed="rId4" cstate="print"/>
        <a:srcRect/>
        <a:stretch>
          <a:fillRect/>
        </a:stretch>
      </xdr:blipFill>
      <xdr:spPr bwMode="auto">
        <a:xfrm>
          <a:off x="7800975" y="18326100"/>
          <a:ext cx="857250" cy="628650"/>
        </a:xfrm>
        <a:prstGeom prst="rect">
          <a:avLst/>
        </a:prstGeom>
        <a:noFill/>
        <a:ln w="9525">
          <a:noFill/>
          <a:miter lim="800000"/>
          <a:headEnd/>
          <a:tailEnd/>
        </a:ln>
      </xdr:spPr>
    </xdr:pic>
    <xdr:clientData/>
  </xdr:twoCellAnchor>
  <xdr:twoCellAnchor editAs="oneCell">
    <xdr:from>
      <xdr:col>16</xdr:col>
      <xdr:colOff>28575</xdr:colOff>
      <xdr:row>135</xdr:row>
      <xdr:rowOff>0</xdr:rowOff>
    </xdr:from>
    <xdr:to>
      <xdr:col>17</xdr:col>
      <xdr:colOff>381000</xdr:colOff>
      <xdr:row>140</xdr:row>
      <xdr:rowOff>95250</xdr:rowOff>
    </xdr:to>
    <xdr:pic>
      <xdr:nvPicPr>
        <xdr:cNvPr id="313863" name="Рисунок 17"/>
        <xdr:cNvPicPr>
          <a:picLocks noChangeAspect="1" noChangeArrowheads="1"/>
        </xdr:cNvPicPr>
      </xdr:nvPicPr>
      <xdr:blipFill>
        <a:blip xmlns:r="http://schemas.openxmlformats.org/officeDocument/2006/relationships" r:embed="rId5" cstate="print"/>
        <a:srcRect/>
        <a:stretch>
          <a:fillRect/>
        </a:stretch>
      </xdr:blipFill>
      <xdr:spPr bwMode="auto">
        <a:xfrm>
          <a:off x="7972425" y="23193375"/>
          <a:ext cx="866775" cy="942975"/>
        </a:xfrm>
        <a:prstGeom prst="rect">
          <a:avLst/>
        </a:prstGeom>
        <a:noFill/>
        <a:ln w="9525">
          <a:noFill/>
          <a:miter lim="800000"/>
          <a:headEnd/>
          <a:tailEnd/>
        </a:ln>
      </xdr:spPr>
    </xdr:pic>
    <xdr:clientData/>
  </xdr:twoCellAnchor>
  <xdr:twoCellAnchor editAs="oneCell">
    <xdr:from>
      <xdr:col>14</xdr:col>
      <xdr:colOff>180975</xdr:colOff>
      <xdr:row>200</xdr:row>
      <xdr:rowOff>66675</xdr:rowOff>
    </xdr:from>
    <xdr:to>
      <xdr:col>17</xdr:col>
      <xdr:colOff>257175</xdr:colOff>
      <xdr:row>204</xdr:row>
      <xdr:rowOff>95250</xdr:rowOff>
    </xdr:to>
    <xdr:pic>
      <xdr:nvPicPr>
        <xdr:cNvPr id="313864" name="Рисунок 18"/>
        <xdr:cNvPicPr>
          <a:picLocks noChangeAspect="1" noChangeArrowheads="1"/>
        </xdr:cNvPicPr>
      </xdr:nvPicPr>
      <xdr:blipFill>
        <a:blip xmlns:r="http://schemas.openxmlformats.org/officeDocument/2006/relationships" r:embed="rId6" cstate="print"/>
        <a:srcRect/>
        <a:stretch>
          <a:fillRect/>
        </a:stretch>
      </xdr:blipFill>
      <xdr:spPr bwMode="auto">
        <a:xfrm>
          <a:off x="7096125" y="34547175"/>
          <a:ext cx="1619250" cy="676275"/>
        </a:xfrm>
        <a:prstGeom prst="rect">
          <a:avLst/>
        </a:prstGeom>
        <a:noFill/>
        <a:ln w="9525">
          <a:noFill/>
          <a:miter lim="800000"/>
          <a:headEnd/>
          <a:tailEnd/>
        </a:ln>
      </xdr:spPr>
    </xdr:pic>
    <xdr:clientData/>
  </xdr:twoCellAnchor>
  <xdr:twoCellAnchor editAs="oneCell">
    <xdr:from>
      <xdr:col>15</xdr:col>
      <xdr:colOff>123825</xdr:colOff>
      <xdr:row>204</xdr:row>
      <xdr:rowOff>152400</xdr:rowOff>
    </xdr:from>
    <xdr:to>
      <xdr:col>17</xdr:col>
      <xdr:colOff>238125</xdr:colOff>
      <xdr:row>211</xdr:row>
      <xdr:rowOff>47625</xdr:rowOff>
    </xdr:to>
    <xdr:pic>
      <xdr:nvPicPr>
        <xdr:cNvPr id="313865" name="Рисунок 19"/>
        <xdr:cNvPicPr>
          <a:picLocks noChangeAspect="1" noChangeArrowheads="1"/>
        </xdr:cNvPicPr>
      </xdr:nvPicPr>
      <xdr:blipFill>
        <a:blip xmlns:r="http://schemas.openxmlformats.org/officeDocument/2006/relationships" r:embed="rId7" cstate="print"/>
        <a:srcRect/>
        <a:stretch>
          <a:fillRect/>
        </a:stretch>
      </xdr:blipFill>
      <xdr:spPr bwMode="auto">
        <a:xfrm>
          <a:off x="7553325" y="35280600"/>
          <a:ext cx="1143000" cy="1028700"/>
        </a:xfrm>
        <a:prstGeom prst="rect">
          <a:avLst/>
        </a:prstGeom>
        <a:noFill/>
        <a:ln w="9525">
          <a:noFill/>
          <a:miter lim="800000"/>
          <a:headEnd/>
          <a:tailEnd/>
        </a:ln>
      </xdr:spPr>
    </xdr:pic>
    <xdr:clientData/>
  </xdr:twoCellAnchor>
  <xdr:twoCellAnchor editAs="oneCell">
    <xdr:from>
      <xdr:col>16</xdr:col>
      <xdr:colOff>28575</xdr:colOff>
      <xdr:row>34</xdr:row>
      <xdr:rowOff>28575</xdr:rowOff>
    </xdr:from>
    <xdr:to>
      <xdr:col>17</xdr:col>
      <xdr:colOff>476250</xdr:colOff>
      <xdr:row>39</xdr:row>
      <xdr:rowOff>85725</xdr:rowOff>
    </xdr:to>
    <xdr:pic>
      <xdr:nvPicPr>
        <xdr:cNvPr id="313866" name="Рисунок 20"/>
        <xdr:cNvPicPr>
          <a:picLocks noChangeAspect="1" noChangeArrowheads="1"/>
        </xdr:cNvPicPr>
      </xdr:nvPicPr>
      <xdr:blipFill>
        <a:blip xmlns:r="http://schemas.openxmlformats.org/officeDocument/2006/relationships" r:embed="rId8" cstate="print"/>
        <a:srcRect/>
        <a:stretch>
          <a:fillRect/>
        </a:stretch>
      </xdr:blipFill>
      <xdr:spPr bwMode="auto">
        <a:xfrm>
          <a:off x="7972425" y="5524500"/>
          <a:ext cx="962025" cy="904875"/>
        </a:xfrm>
        <a:prstGeom prst="rect">
          <a:avLst/>
        </a:prstGeom>
        <a:noFill/>
        <a:ln w="9525">
          <a:noFill/>
          <a:miter lim="800000"/>
          <a:headEnd/>
          <a:tailEnd/>
        </a:ln>
      </xdr:spPr>
    </xdr:pic>
    <xdr:clientData/>
  </xdr:twoCellAnchor>
  <xdr:twoCellAnchor editAs="oneCell">
    <xdr:from>
      <xdr:col>14</xdr:col>
      <xdr:colOff>447675</xdr:colOff>
      <xdr:row>11</xdr:row>
      <xdr:rowOff>95250</xdr:rowOff>
    </xdr:from>
    <xdr:to>
      <xdr:col>15</xdr:col>
      <xdr:colOff>457200</xdr:colOff>
      <xdr:row>16</xdr:row>
      <xdr:rowOff>47625</xdr:rowOff>
    </xdr:to>
    <xdr:pic>
      <xdr:nvPicPr>
        <xdr:cNvPr id="313867" name="Рисунок 20"/>
        <xdr:cNvPicPr>
          <a:picLocks noChangeAspect="1" noChangeArrowheads="1"/>
        </xdr:cNvPicPr>
      </xdr:nvPicPr>
      <xdr:blipFill>
        <a:blip xmlns:r="http://schemas.openxmlformats.org/officeDocument/2006/relationships" r:embed="rId9" cstate="print"/>
        <a:srcRect/>
        <a:stretch>
          <a:fillRect/>
        </a:stretch>
      </xdr:blipFill>
      <xdr:spPr bwMode="auto">
        <a:xfrm>
          <a:off x="7362825" y="1990725"/>
          <a:ext cx="523875" cy="800100"/>
        </a:xfrm>
        <a:prstGeom prst="rect">
          <a:avLst/>
        </a:prstGeom>
        <a:noFill/>
        <a:ln w="9525">
          <a:noFill/>
          <a:miter lim="800000"/>
          <a:headEnd/>
          <a:tailEnd/>
        </a:ln>
      </xdr:spPr>
    </xdr:pic>
    <xdr:clientData/>
  </xdr:twoCellAnchor>
  <xdr:twoCellAnchor editAs="oneCell">
    <xdr:from>
      <xdr:col>15</xdr:col>
      <xdr:colOff>438150</xdr:colOff>
      <xdr:row>11</xdr:row>
      <xdr:rowOff>95250</xdr:rowOff>
    </xdr:from>
    <xdr:to>
      <xdr:col>18</xdr:col>
      <xdr:colOff>0</xdr:colOff>
      <xdr:row>16</xdr:row>
      <xdr:rowOff>38100</xdr:rowOff>
    </xdr:to>
    <xdr:pic>
      <xdr:nvPicPr>
        <xdr:cNvPr id="313868" name="Рисунок 21"/>
        <xdr:cNvPicPr>
          <a:picLocks noChangeAspect="1" noChangeArrowheads="1"/>
        </xdr:cNvPicPr>
      </xdr:nvPicPr>
      <xdr:blipFill>
        <a:blip xmlns:r="http://schemas.openxmlformats.org/officeDocument/2006/relationships" r:embed="rId10" cstate="print"/>
        <a:srcRect/>
        <a:stretch>
          <a:fillRect/>
        </a:stretch>
      </xdr:blipFill>
      <xdr:spPr bwMode="auto">
        <a:xfrm>
          <a:off x="7867650" y="1990725"/>
          <a:ext cx="1104900" cy="79057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22</xdr:col>
      <xdr:colOff>152400</xdr:colOff>
      <xdr:row>0</xdr:row>
      <xdr:rowOff>104775</xdr:rowOff>
    </xdr:from>
    <xdr:to>
      <xdr:col>24</xdr:col>
      <xdr:colOff>257175</xdr:colOff>
      <xdr:row>2</xdr:row>
      <xdr:rowOff>28575</xdr:rowOff>
    </xdr:to>
    <xdr:pic>
      <xdr:nvPicPr>
        <xdr:cNvPr id="301029"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9296400" y="104775"/>
          <a:ext cx="866775" cy="323850"/>
        </a:xfrm>
        <a:prstGeom prst="rect">
          <a:avLst/>
        </a:prstGeom>
        <a:noFill/>
        <a:ln w="9525">
          <a:noFill/>
          <a:round/>
          <a:headEnd/>
          <a:tailEnd/>
        </a:ln>
        <a:effectLst/>
      </xdr:spPr>
    </xdr:pic>
    <xdr:clientData/>
  </xdr:twoCellAnchor>
  <xdr:twoCellAnchor editAs="oneCell">
    <xdr:from>
      <xdr:col>19</xdr:col>
      <xdr:colOff>47625</xdr:colOff>
      <xdr:row>51</xdr:row>
      <xdr:rowOff>171450</xdr:rowOff>
    </xdr:from>
    <xdr:to>
      <xdr:col>23</xdr:col>
      <xdr:colOff>295275</xdr:colOff>
      <xdr:row>53</xdr:row>
      <xdr:rowOff>657225</xdr:rowOff>
    </xdr:to>
    <xdr:pic>
      <xdr:nvPicPr>
        <xdr:cNvPr id="301030" name="Рисунок 5"/>
        <xdr:cNvPicPr>
          <a:picLocks noChangeAspect="1" noChangeArrowheads="1"/>
        </xdr:cNvPicPr>
      </xdr:nvPicPr>
      <xdr:blipFill>
        <a:blip xmlns:r="http://schemas.openxmlformats.org/officeDocument/2006/relationships" r:embed="rId2" cstate="print"/>
        <a:srcRect/>
        <a:stretch>
          <a:fillRect/>
        </a:stretch>
      </xdr:blipFill>
      <xdr:spPr bwMode="auto">
        <a:xfrm>
          <a:off x="8048625" y="10134600"/>
          <a:ext cx="1771650" cy="1619250"/>
        </a:xfrm>
        <a:prstGeom prst="rect">
          <a:avLst/>
        </a:prstGeom>
        <a:noFill/>
        <a:ln w="9525">
          <a:noFill/>
          <a:miter lim="800000"/>
          <a:headEnd/>
          <a:tailEnd/>
        </a:ln>
      </xdr:spPr>
    </xdr:pic>
    <xdr:clientData/>
  </xdr:twoCellAnchor>
  <xdr:twoCellAnchor editAs="oneCell">
    <xdr:from>
      <xdr:col>15</xdr:col>
      <xdr:colOff>123825</xdr:colOff>
      <xdr:row>105</xdr:row>
      <xdr:rowOff>57150</xdr:rowOff>
    </xdr:from>
    <xdr:to>
      <xdr:col>23</xdr:col>
      <xdr:colOff>180975</xdr:colOff>
      <xdr:row>117</xdr:row>
      <xdr:rowOff>57150</xdr:rowOff>
    </xdr:to>
    <xdr:pic>
      <xdr:nvPicPr>
        <xdr:cNvPr id="301031" name="Рисунок 6"/>
        <xdr:cNvPicPr>
          <a:picLocks noChangeAspect="1" noChangeArrowheads="1"/>
        </xdr:cNvPicPr>
      </xdr:nvPicPr>
      <xdr:blipFill>
        <a:blip xmlns:r="http://schemas.openxmlformats.org/officeDocument/2006/relationships" r:embed="rId3" cstate="print"/>
        <a:srcRect/>
        <a:stretch>
          <a:fillRect/>
        </a:stretch>
      </xdr:blipFill>
      <xdr:spPr bwMode="auto">
        <a:xfrm>
          <a:off x="6629400" y="22307550"/>
          <a:ext cx="3076575" cy="2238375"/>
        </a:xfrm>
        <a:prstGeom prst="rect">
          <a:avLst/>
        </a:prstGeom>
        <a:noFill/>
        <a:ln w="9525">
          <a:noFill/>
          <a:miter lim="800000"/>
          <a:headEnd/>
          <a:tailEnd/>
        </a:ln>
      </xdr:spPr>
    </xdr:pic>
    <xdr:clientData/>
  </xdr:twoCellAnchor>
  <xdr:twoCellAnchor editAs="oneCell">
    <xdr:from>
      <xdr:col>19</xdr:col>
      <xdr:colOff>276225</xdr:colOff>
      <xdr:row>134</xdr:row>
      <xdr:rowOff>66675</xdr:rowOff>
    </xdr:from>
    <xdr:to>
      <xdr:col>23</xdr:col>
      <xdr:colOff>314325</xdr:colOff>
      <xdr:row>141</xdr:row>
      <xdr:rowOff>104775</xdr:rowOff>
    </xdr:to>
    <xdr:pic>
      <xdr:nvPicPr>
        <xdr:cNvPr id="301032" name="Рисунок 7"/>
        <xdr:cNvPicPr>
          <a:picLocks noChangeAspect="1" noChangeArrowheads="1"/>
        </xdr:cNvPicPr>
      </xdr:nvPicPr>
      <xdr:blipFill>
        <a:blip xmlns:r="http://schemas.openxmlformats.org/officeDocument/2006/relationships" r:embed="rId4" cstate="print"/>
        <a:srcRect/>
        <a:stretch>
          <a:fillRect/>
        </a:stretch>
      </xdr:blipFill>
      <xdr:spPr bwMode="auto">
        <a:xfrm>
          <a:off x="8277225" y="28946475"/>
          <a:ext cx="1562100" cy="1171575"/>
        </a:xfrm>
        <a:prstGeom prst="rect">
          <a:avLst/>
        </a:prstGeom>
        <a:noFill/>
        <a:ln w="9525">
          <a:noFill/>
          <a:miter lim="800000"/>
          <a:headEnd/>
          <a:tailEnd/>
        </a:ln>
      </xdr:spPr>
    </xdr:pic>
    <xdr:clientData/>
  </xdr:twoCellAnchor>
  <xdr:twoCellAnchor editAs="oneCell">
    <xdr:from>
      <xdr:col>15</xdr:col>
      <xdr:colOff>66675</xdr:colOff>
      <xdr:row>129</xdr:row>
      <xdr:rowOff>57150</xdr:rowOff>
    </xdr:from>
    <xdr:to>
      <xdr:col>20</xdr:col>
      <xdr:colOff>228600</xdr:colOff>
      <xdr:row>135</xdr:row>
      <xdr:rowOff>123825</xdr:rowOff>
    </xdr:to>
    <xdr:pic>
      <xdr:nvPicPr>
        <xdr:cNvPr id="301033" name="Рисунок 5"/>
        <xdr:cNvPicPr>
          <a:picLocks noChangeAspect="1" noChangeArrowheads="1"/>
        </xdr:cNvPicPr>
      </xdr:nvPicPr>
      <xdr:blipFill>
        <a:blip xmlns:r="http://schemas.openxmlformats.org/officeDocument/2006/relationships" r:embed="rId5" cstate="print"/>
        <a:srcRect/>
        <a:stretch>
          <a:fillRect/>
        </a:stretch>
      </xdr:blipFill>
      <xdr:spPr bwMode="auto">
        <a:xfrm>
          <a:off x="6572250" y="27832050"/>
          <a:ext cx="2038350" cy="1333500"/>
        </a:xfrm>
        <a:prstGeom prst="rect">
          <a:avLst/>
        </a:prstGeom>
        <a:noFill/>
        <a:ln w="9525">
          <a:noFill/>
          <a:miter lim="800000"/>
          <a:headEnd/>
          <a:tailEnd/>
        </a:ln>
      </xdr:spPr>
    </xdr:pic>
    <xdr:clientData/>
  </xdr:twoCellAnchor>
  <xdr:twoCellAnchor editAs="oneCell">
    <xdr:from>
      <xdr:col>21</xdr:col>
      <xdr:colOff>38100</xdr:colOff>
      <xdr:row>7</xdr:row>
      <xdr:rowOff>85725</xdr:rowOff>
    </xdr:from>
    <xdr:to>
      <xdr:col>24</xdr:col>
      <xdr:colOff>333375</xdr:colOff>
      <xdr:row>11</xdr:row>
      <xdr:rowOff>19050</xdr:rowOff>
    </xdr:to>
    <xdr:pic>
      <xdr:nvPicPr>
        <xdr:cNvPr id="301034" name="Рисунок 6"/>
        <xdr:cNvPicPr>
          <a:picLocks noChangeAspect="1" noChangeArrowheads="1"/>
        </xdr:cNvPicPr>
      </xdr:nvPicPr>
      <xdr:blipFill>
        <a:blip xmlns:r="http://schemas.openxmlformats.org/officeDocument/2006/relationships" r:embed="rId6" cstate="print"/>
        <a:srcRect/>
        <a:stretch>
          <a:fillRect/>
        </a:stretch>
      </xdr:blipFill>
      <xdr:spPr bwMode="auto">
        <a:xfrm>
          <a:off x="8801100" y="1371600"/>
          <a:ext cx="1438275" cy="1400175"/>
        </a:xfrm>
        <a:prstGeom prst="rect">
          <a:avLst/>
        </a:prstGeom>
        <a:noFill/>
        <a:ln w="9525">
          <a:noFill/>
          <a:miter lim="800000"/>
          <a:headEnd/>
          <a:tailEnd/>
        </a:ln>
      </xdr:spPr>
    </xdr:pic>
    <xdr:clientData/>
  </xdr:twoCellAnchor>
  <xdr:twoCellAnchor editAs="oneCell">
    <xdr:from>
      <xdr:col>19</xdr:col>
      <xdr:colOff>142875</xdr:colOff>
      <xdr:row>17</xdr:row>
      <xdr:rowOff>9525</xdr:rowOff>
    </xdr:from>
    <xdr:to>
      <xdr:col>21</xdr:col>
      <xdr:colOff>238125</xdr:colOff>
      <xdr:row>20</xdr:row>
      <xdr:rowOff>104775</xdr:rowOff>
    </xdr:to>
    <xdr:pic>
      <xdr:nvPicPr>
        <xdr:cNvPr id="301035" name="Рисунок 7"/>
        <xdr:cNvPicPr>
          <a:picLocks noChangeAspect="1" noChangeArrowheads="1"/>
        </xdr:cNvPicPr>
      </xdr:nvPicPr>
      <xdr:blipFill>
        <a:blip xmlns:r="http://schemas.openxmlformats.org/officeDocument/2006/relationships" r:embed="rId7" cstate="print"/>
        <a:srcRect/>
        <a:stretch>
          <a:fillRect/>
        </a:stretch>
      </xdr:blipFill>
      <xdr:spPr bwMode="auto">
        <a:xfrm>
          <a:off x="8143875" y="3895725"/>
          <a:ext cx="857250" cy="581025"/>
        </a:xfrm>
        <a:prstGeom prst="rect">
          <a:avLst/>
        </a:prstGeom>
        <a:noFill/>
        <a:ln w="9525">
          <a:noFill/>
          <a:miter lim="800000"/>
          <a:headEnd/>
          <a:tailEnd/>
        </a:ln>
      </xdr:spPr>
    </xdr:pic>
    <xdr:clientData/>
  </xdr:twoCellAnchor>
  <xdr:twoCellAnchor editAs="oneCell">
    <xdr:from>
      <xdr:col>12</xdr:col>
      <xdr:colOff>152400</xdr:colOff>
      <xdr:row>43</xdr:row>
      <xdr:rowOff>9525</xdr:rowOff>
    </xdr:from>
    <xdr:to>
      <xdr:col>14</xdr:col>
      <xdr:colOff>152400</xdr:colOff>
      <xdr:row>47</xdr:row>
      <xdr:rowOff>85725</xdr:rowOff>
    </xdr:to>
    <xdr:pic>
      <xdr:nvPicPr>
        <xdr:cNvPr id="301036" name="Рисунок 8"/>
        <xdr:cNvPicPr>
          <a:picLocks noChangeAspect="1" noChangeArrowheads="1"/>
        </xdr:cNvPicPr>
      </xdr:nvPicPr>
      <xdr:blipFill>
        <a:blip xmlns:r="http://schemas.openxmlformats.org/officeDocument/2006/relationships" r:embed="rId8" cstate="print"/>
        <a:srcRect/>
        <a:stretch>
          <a:fillRect/>
        </a:stretch>
      </xdr:blipFill>
      <xdr:spPr bwMode="auto">
        <a:xfrm>
          <a:off x="5572125" y="8639175"/>
          <a:ext cx="704850" cy="723900"/>
        </a:xfrm>
        <a:prstGeom prst="rect">
          <a:avLst/>
        </a:prstGeom>
        <a:noFill/>
        <a:ln w="9525">
          <a:noFill/>
          <a:miter lim="800000"/>
          <a:headEnd/>
          <a:tailEnd/>
        </a:ln>
      </xdr:spPr>
    </xdr:pic>
    <xdr:clientData/>
  </xdr:twoCellAnchor>
  <xdr:twoCellAnchor editAs="oneCell">
    <xdr:from>
      <xdr:col>17</xdr:col>
      <xdr:colOff>47625</xdr:colOff>
      <xdr:row>42</xdr:row>
      <xdr:rowOff>104775</xdr:rowOff>
    </xdr:from>
    <xdr:to>
      <xdr:col>19</xdr:col>
      <xdr:colOff>257175</xdr:colOff>
      <xdr:row>46</xdr:row>
      <xdr:rowOff>123825</xdr:rowOff>
    </xdr:to>
    <xdr:pic>
      <xdr:nvPicPr>
        <xdr:cNvPr id="301037" name="Рисунок 9"/>
        <xdr:cNvPicPr>
          <a:picLocks noChangeAspect="1" noChangeArrowheads="1"/>
        </xdr:cNvPicPr>
      </xdr:nvPicPr>
      <xdr:blipFill>
        <a:blip xmlns:r="http://schemas.openxmlformats.org/officeDocument/2006/relationships" r:embed="rId9" cstate="print"/>
        <a:srcRect/>
        <a:stretch>
          <a:fillRect/>
        </a:stretch>
      </xdr:blipFill>
      <xdr:spPr bwMode="auto">
        <a:xfrm>
          <a:off x="7286625" y="8572500"/>
          <a:ext cx="971550" cy="666750"/>
        </a:xfrm>
        <a:prstGeom prst="rect">
          <a:avLst/>
        </a:prstGeom>
        <a:noFill/>
        <a:ln w="9525">
          <a:noFill/>
          <a:miter lim="800000"/>
          <a:headEnd/>
          <a:tailEnd/>
        </a:ln>
      </xdr:spPr>
    </xdr:pic>
    <xdr:clientData/>
  </xdr:twoCellAnchor>
  <xdr:twoCellAnchor editAs="oneCell">
    <xdr:from>
      <xdr:col>14</xdr:col>
      <xdr:colOff>304800</xdr:colOff>
      <xdr:row>42</xdr:row>
      <xdr:rowOff>133350</xdr:rowOff>
    </xdr:from>
    <xdr:to>
      <xdr:col>16</xdr:col>
      <xdr:colOff>323850</xdr:colOff>
      <xdr:row>47</xdr:row>
      <xdr:rowOff>76200</xdr:rowOff>
    </xdr:to>
    <xdr:pic>
      <xdr:nvPicPr>
        <xdr:cNvPr id="301038" name="Рисунок 10"/>
        <xdr:cNvPicPr>
          <a:picLocks noChangeAspect="1" noChangeArrowheads="1"/>
        </xdr:cNvPicPr>
      </xdr:nvPicPr>
      <xdr:blipFill>
        <a:blip xmlns:r="http://schemas.openxmlformats.org/officeDocument/2006/relationships" r:embed="rId10" cstate="print"/>
        <a:srcRect/>
        <a:stretch>
          <a:fillRect/>
        </a:stretch>
      </xdr:blipFill>
      <xdr:spPr bwMode="auto">
        <a:xfrm>
          <a:off x="6429375" y="8601075"/>
          <a:ext cx="752475" cy="752475"/>
        </a:xfrm>
        <a:prstGeom prst="rect">
          <a:avLst/>
        </a:prstGeom>
        <a:noFill/>
        <a:ln w="9525">
          <a:noFill/>
          <a:miter lim="800000"/>
          <a:headEnd/>
          <a:tailEnd/>
        </a:ln>
      </xdr:spPr>
    </xdr:pic>
    <xdr:clientData/>
  </xdr:twoCellAnchor>
  <xdr:twoCellAnchor editAs="oneCell">
    <xdr:from>
      <xdr:col>22</xdr:col>
      <xdr:colOff>38100</xdr:colOff>
      <xdr:row>15</xdr:row>
      <xdr:rowOff>304800</xdr:rowOff>
    </xdr:from>
    <xdr:to>
      <xdr:col>24</xdr:col>
      <xdr:colOff>152400</xdr:colOff>
      <xdr:row>20</xdr:row>
      <xdr:rowOff>142875</xdr:rowOff>
    </xdr:to>
    <xdr:pic>
      <xdr:nvPicPr>
        <xdr:cNvPr id="301039" name="Рисунок 13"/>
        <xdr:cNvPicPr>
          <a:picLocks noChangeAspect="1" noChangeArrowheads="1"/>
        </xdr:cNvPicPr>
      </xdr:nvPicPr>
      <xdr:blipFill>
        <a:blip xmlns:r="http://schemas.openxmlformats.org/officeDocument/2006/relationships" r:embed="rId11" cstate="print"/>
        <a:srcRect/>
        <a:stretch>
          <a:fillRect/>
        </a:stretch>
      </xdr:blipFill>
      <xdr:spPr bwMode="auto">
        <a:xfrm>
          <a:off x="9182100" y="3705225"/>
          <a:ext cx="876300" cy="8096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belimo.com.ua/files/file00432.pdf" TargetMode="External"/><Relationship Id="rId1" Type="http://schemas.openxmlformats.org/officeDocument/2006/relationships/hyperlink" Target="http://belimo.com.ua/files/file00431.pdf"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belimo.com.ua/files/file00406.pdf" TargetMode="External"/></Relationships>
</file>

<file path=xl/worksheets/_rels/sheet12.xml.rels><?xml version="1.0" encoding="UTF-8" standalone="yes"?>
<Relationships xmlns="http://schemas.openxmlformats.org/package/2006/relationships"><Relationship Id="rId13" Type="http://schemas.openxmlformats.org/officeDocument/2006/relationships/hyperlink" Target="http://www.belimo.ch/pdf/e/NRDVX24-3-T-.._1_2_en.pdf" TargetMode="External"/><Relationship Id="rId18" Type="http://schemas.openxmlformats.org/officeDocument/2006/relationships/hyperlink" Target="http://www.belimo.ch/pdf/e/NVC24A-MP-RE_datasheet_en-gb.pdf" TargetMode="External"/><Relationship Id="rId26" Type="http://schemas.openxmlformats.org/officeDocument/2006/relationships/hyperlink" Target="http://www.belimo.ch/CH/EN/Product/Water/AccessoryDetail.cfm?MatNr=MS-NRE1" TargetMode="External"/><Relationship Id="rId39" Type="http://schemas.openxmlformats.org/officeDocument/2006/relationships/hyperlink" Target="http://www.belimo.ch/pdf/e/RV24A-MF-RE_datasheet_en-gb.pdf" TargetMode="External"/><Relationship Id="rId21" Type="http://schemas.openxmlformats.org/officeDocument/2006/relationships/hyperlink" Target="http://www.belimo.ch/pdf/e/NVK24A-MP-RE_datasheet_en-gb.pdf" TargetMode="External"/><Relationship Id="rId34" Type="http://schemas.openxmlformats.org/officeDocument/2006/relationships/hyperlink" Target="http://www.belimo.ch/pdf/e/AVK24A-3-RE_datasheet_en-gb.pdf" TargetMode="External"/><Relationship Id="rId42" Type="http://schemas.openxmlformats.org/officeDocument/2006/relationships/hyperlink" Target="http://www.belimo.ch/CH/EN/Product/Retrofit/ProductDetail.cfm?MatNr=ZRV-303&amp;CatNr=120503&amp;MenuSelect=H" TargetMode="External"/><Relationship Id="rId47" Type="http://schemas.openxmlformats.org/officeDocument/2006/relationships/hyperlink" Target="http://www.belimo.ch/pdf/e/NV24A-RE_datasheet_en-gb.pdf" TargetMode="External"/><Relationship Id="rId50" Type="http://schemas.openxmlformats.org/officeDocument/2006/relationships/hyperlink" Target="http://www.belimo.ch/pdf/e/SV24A-RE_datasheet_en-gb.pdf" TargetMode="External"/><Relationship Id="rId55" Type="http://schemas.openxmlformats.org/officeDocument/2006/relationships/hyperlink" Target="http://www.belimo.ch/pdf/e/NV24A-RE_datasheet_en-gb.pdf" TargetMode="External"/><Relationship Id="rId7" Type="http://schemas.openxmlformats.org/officeDocument/2006/relationships/hyperlink" Target="http://www.belimo.ch/CH/EN/Product/Water/AccessoryDetail.cfm?MatNr=MS-NRL" TargetMode="External"/><Relationship Id="rId12" Type="http://schemas.openxmlformats.org/officeDocument/2006/relationships/hyperlink" Target="http://www.belimo.ch/pdf/e/NRDVX24-SR-T-.._1_1_en.pdf" TargetMode="External"/><Relationship Id="rId17" Type="http://schemas.openxmlformats.org/officeDocument/2006/relationships/hyperlink" Target="http://www.belimo.ch/pdf/e/NV24A-MP-RE_datasheet_en-gb.pdf" TargetMode="External"/><Relationship Id="rId25" Type="http://schemas.openxmlformats.org/officeDocument/2006/relationships/hyperlink" Target="http://www.belimo.ch/pdf/e/SVC24A-MP-RE_datasheet_en-gb.pdf" TargetMode="External"/><Relationship Id="rId33" Type="http://schemas.openxmlformats.org/officeDocument/2006/relationships/hyperlink" Target="http://www.belimo.ch/pdf/e/AVK230A-3-RE_datasheet_en-gb.pdf" TargetMode="External"/><Relationship Id="rId38" Type="http://schemas.openxmlformats.org/officeDocument/2006/relationships/hyperlink" Target="http://www.belimo.ch/pdf/e/EVC24A-MF-RE_datasheet_en-gb.pdf" TargetMode="External"/><Relationship Id="rId46" Type="http://schemas.openxmlformats.org/officeDocument/2006/relationships/hyperlink" Target="http://www.belimo.ch/pdf/e/NV230A-RE_datasheet_en-gb.pdf" TargetMode="External"/><Relationship Id="rId59" Type="http://schemas.openxmlformats.org/officeDocument/2006/relationships/printerSettings" Target="../printerSettings/printerSettings12.bin"/><Relationship Id="rId2" Type="http://schemas.openxmlformats.org/officeDocument/2006/relationships/hyperlink" Target="http://www.belimo.ch/pdf/e/HT230-3-T_1_0_en.pdf" TargetMode="External"/><Relationship Id="rId16" Type="http://schemas.openxmlformats.org/officeDocument/2006/relationships/hyperlink" Target="http://www.belimo.ch/pdf/e/NV230A-RE_datasheet_en-gb.pdf" TargetMode="External"/><Relationship Id="rId20" Type="http://schemas.openxmlformats.org/officeDocument/2006/relationships/hyperlink" Target="http://www.belimo.ch/pdf/e/NVK230A-3-RE_datasheet_en-gb.pdf" TargetMode="External"/><Relationship Id="rId29" Type="http://schemas.openxmlformats.org/officeDocument/2006/relationships/hyperlink" Target="http://www.belimo.ch/pdf/e/SVC24A-MP-RE_datasheet_en-gb.pdf" TargetMode="External"/><Relationship Id="rId41" Type="http://schemas.openxmlformats.org/officeDocument/2006/relationships/hyperlink" Target="http://www.belimo.ch/CH/EN/Product/Retrofit/ProductDetail.cfm?MatNr=ZRV-302&amp;CatNr=120503&amp;MenuSelect=H" TargetMode="External"/><Relationship Id="rId54" Type="http://schemas.openxmlformats.org/officeDocument/2006/relationships/hyperlink" Target="http://www.belimo.ch/pdf/e/NV24A-RE_datasheet_en-gb.pdf" TargetMode="External"/><Relationship Id="rId1" Type="http://schemas.openxmlformats.org/officeDocument/2006/relationships/hyperlink" Target="http://www.belimo.ch/pdf/e/HT24-3-T_1_0_en.pdf" TargetMode="External"/><Relationship Id="rId6" Type="http://schemas.openxmlformats.org/officeDocument/2006/relationships/hyperlink" Target="http://www.belimo.ch/CH/EN/Product/Water/AccessoryDetail.cfm?MatNr=MS-NRE4" TargetMode="External"/><Relationship Id="rId11" Type="http://schemas.openxmlformats.org/officeDocument/2006/relationships/hyperlink" Target="http://www.belimo.ch/pdf/e/NRDVX230-3-T-.._1_1_en.pdf" TargetMode="External"/><Relationship Id="rId24" Type="http://schemas.openxmlformats.org/officeDocument/2006/relationships/hyperlink" Target="http://www.belimo.ch/pdf/e/SV24A-MP-RE_datasheet_en-gb.pdf" TargetMode="External"/><Relationship Id="rId32" Type="http://schemas.openxmlformats.org/officeDocument/2006/relationships/hyperlink" Target="http://www.belimo.ch/pdf/e/AVK24A-MP-RE_datasheet_en-gb.pdf" TargetMode="External"/><Relationship Id="rId37" Type="http://schemas.openxmlformats.org/officeDocument/2006/relationships/hyperlink" Target="http://www.belimo.ch/pdf/e/EV24A-MP-RE_datasheet_en-gb.pdf" TargetMode="External"/><Relationship Id="rId40" Type="http://schemas.openxmlformats.org/officeDocument/2006/relationships/hyperlink" Target="http://www.belimo.ch/CH/EN/Product/Retrofit/ProductDetail.cfm?MatNr=ZRV-301&amp;CatNr=9901&amp;" TargetMode="External"/><Relationship Id="rId45" Type="http://schemas.openxmlformats.org/officeDocument/2006/relationships/hyperlink" Target="http://www.belimo.ch/pdf/e/NVK230A-3-RE_datasheet_en-gb.pdf" TargetMode="External"/><Relationship Id="rId53" Type="http://schemas.openxmlformats.org/officeDocument/2006/relationships/hyperlink" Target="http://www.belimo.ch/pdf/e/NV24A-RE_datasheet_en-gb.pdf" TargetMode="External"/><Relationship Id="rId58" Type="http://schemas.openxmlformats.org/officeDocument/2006/relationships/hyperlink" Target="http://www.belimo.ch/pdf/e/NV24A-RE_datasheet_en-gb.pdf" TargetMode="External"/><Relationship Id="rId5" Type="http://schemas.openxmlformats.org/officeDocument/2006/relationships/hyperlink" Target="http://www.belimo.ch/pdf/e/NRE6_montage_1_2.pdf" TargetMode="External"/><Relationship Id="rId15" Type="http://schemas.openxmlformats.org/officeDocument/2006/relationships/hyperlink" Target="http://www.belimo.ch/pdf/e/NRDVX24-SR-T-.._1_1_en.pdf" TargetMode="External"/><Relationship Id="rId23" Type="http://schemas.openxmlformats.org/officeDocument/2006/relationships/hyperlink" Target="http://www.belimo.ch/pdf/e/SV230A-RE_datasheet_en-gb.pdf" TargetMode="External"/><Relationship Id="rId28" Type="http://schemas.openxmlformats.org/officeDocument/2006/relationships/hyperlink" Target="http://www.belimo.ch/CH/EN/Product/Water/AccessoryDetail.cfm?MatNr=MS-NRE3" TargetMode="External"/><Relationship Id="rId36" Type="http://schemas.openxmlformats.org/officeDocument/2006/relationships/hyperlink" Target="http://www.belimo.ch/pdf/e/EV230A-RE_datasheet_en-gb.pdf" TargetMode="External"/><Relationship Id="rId49" Type="http://schemas.openxmlformats.org/officeDocument/2006/relationships/hyperlink" Target="http://www.belimo.ch/pdf/e/SV24A-RE_datasheet_en-gb.pdf" TargetMode="External"/><Relationship Id="rId57" Type="http://schemas.openxmlformats.org/officeDocument/2006/relationships/hyperlink" Target="http://www.belimo.ch/pdf/e/NV24A-RE_datasheet_en-gb.pdf" TargetMode="External"/><Relationship Id="rId10" Type="http://schemas.openxmlformats.org/officeDocument/2006/relationships/hyperlink" Target="http://www.belimo.ch/pdf/e/NRDVX24-3-T-.._1_2_en.pdf" TargetMode="External"/><Relationship Id="rId19" Type="http://schemas.openxmlformats.org/officeDocument/2006/relationships/hyperlink" Target="http://www.belimo.ch/pdf/e/NVK24A-3-RE_datasheet_en-gb.pdf" TargetMode="External"/><Relationship Id="rId31" Type="http://schemas.openxmlformats.org/officeDocument/2006/relationships/hyperlink" Target="http://www.belimo.ch/pdf/e/SVL230A-RE_datasheet_en-gb.pdf" TargetMode="External"/><Relationship Id="rId44" Type="http://schemas.openxmlformats.org/officeDocument/2006/relationships/hyperlink" Target="https://www.youtube.com/watch?v=nZTTXVDNKhc" TargetMode="External"/><Relationship Id="rId52" Type="http://schemas.openxmlformats.org/officeDocument/2006/relationships/hyperlink" Target="http://www.belimo.ch/pdf/e/NV24A-RE_datasheet_en-gb.pdf" TargetMode="External"/><Relationship Id="rId60" Type="http://schemas.openxmlformats.org/officeDocument/2006/relationships/drawing" Target="../drawings/drawing12.xml"/><Relationship Id="rId4" Type="http://schemas.openxmlformats.org/officeDocument/2006/relationships/hyperlink" Target="http://www.belimo.ch/pdf/e/nr_3_e9_2.pdf" TargetMode="External"/><Relationship Id="rId9" Type="http://schemas.openxmlformats.org/officeDocument/2006/relationships/hyperlink" Target="http://www.belimo.ch/CH/EN/Product/Water/AccessoryDetail.cfm?MatNr=MS-NRO1" TargetMode="External"/><Relationship Id="rId14" Type="http://schemas.openxmlformats.org/officeDocument/2006/relationships/hyperlink" Target="http://www.belimo.ch/pdf/e/NRDVX230-3-T-.._1_1_en.pdf" TargetMode="External"/><Relationship Id="rId22" Type="http://schemas.openxmlformats.org/officeDocument/2006/relationships/hyperlink" Target="http://www.belimo.ch/pdf/e/NVKC24A-MP-RE_datasheet_en-gb.pdf" TargetMode="External"/><Relationship Id="rId27" Type="http://schemas.openxmlformats.org/officeDocument/2006/relationships/hyperlink" Target="http://www.belimo.ch/CH/EN/Product/Water/AccessoryDetail.cfm?MatNr=MS-NRE2" TargetMode="External"/><Relationship Id="rId30" Type="http://schemas.openxmlformats.org/officeDocument/2006/relationships/hyperlink" Target="http://www.belimo.ch/pdf/e/SVL24A-MP-RE_datasheet_en-gb.pdf" TargetMode="External"/><Relationship Id="rId35" Type="http://schemas.openxmlformats.org/officeDocument/2006/relationships/hyperlink" Target="http://www.belimo.ch/pdf/e/EV24A-RE_datasheet_en-gb.pdf" TargetMode="External"/><Relationship Id="rId43" Type="http://schemas.openxmlformats.org/officeDocument/2006/relationships/hyperlink" Target="https://www.youtube.com/watch?v=LAwPDb15FYE" TargetMode="External"/><Relationship Id="rId48" Type="http://schemas.openxmlformats.org/officeDocument/2006/relationships/hyperlink" Target="http://www.belimo.ch/pdf/e/SV230A-RE_datasheet_en-gb.pdf" TargetMode="External"/><Relationship Id="rId56" Type="http://schemas.openxmlformats.org/officeDocument/2006/relationships/hyperlink" Target="http://www.belimo.ch/pdf/e/NV24A-RE_datasheet_en-gb.pdf" TargetMode="External"/><Relationship Id="rId8" Type="http://schemas.openxmlformats.org/officeDocument/2006/relationships/hyperlink" Target="http://www.belimo.ch/CH/EN/Product/Water/AccessoryDetail.cfm?MatNr=MS-NRL1" TargetMode="External"/><Relationship Id="rId51" Type="http://schemas.openxmlformats.org/officeDocument/2006/relationships/hyperlink" Target="http://www.belimo.ch/pdf/e/NV24A-RE_datasheet_en-gb.pdf" TargetMode="External"/><Relationship Id="rId3" Type="http://schemas.openxmlformats.org/officeDocument/2006/relationships/hyperlink" Target="http://www.belimo.ch/pdf/e/HT24-SR-T_1_0_en.pdf"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belimo.ch/pdf/e/SF24A-MOD(-J6)_1_0_en.pdf" TargetMode="External"/><Relationship Id="rId21" Type="http://schemas.openxmlformats.org/officeDocument/2006/relationships/hyperlink" Target="http://www.belimo.ch/pdf/e/LF24_MFT_2_A_en.pdf" TargetMode="External"/><Relationship Id="rId42" Type="http://schemas.openxmlformats.org/officeDocument/2006/relationships/hyperlink" Target="http://www.belimo.ch/CH/EN/Product/VAV/ProductDetail.cfm?MatNr=SMV-D3-MP&amp;CatNr=0401010103&amp;" TargetMode="External"/><Relationship Id="rId47" Type="http://schemas.openxmlformats.org/officeDocument/2006/relationships/hyperlink" Target="http://www.belimo.ch/pdf/e/CQ24A-MPL_datasheet_en-gb.pdf" TargetMode="External"/><Relationship Id="rId63" Type="http://schemas.openxmlformats.org/officeDocument/2006/relationships/hyperlink" Target="http://www.belimo.ch/CH/EN/Product/Water/ProductDetail.cfm?MatNr=SV24A-MP-TPC&amp;CatNr=12110101&amp;" TargetMode="External"/><Relationship Id="rId68" Type="http://schemas.openxmlformats.org/officeDocument/2006/relationships/hyperlink" Target="http://www.belimo.ch/CH/EN/Product/Water/ProductDetail.cfm?MatNr=NVK24ALON&amp;CatNr=12090102&amp;" TargetMode="External"/><Relationship Id="rId84" Type="http://schemas.openxmlformats.org/officeDocument/2006/relationships/hyperlink" Target="http://www.belimo.ch/CH/EN/Product/FireSmoke/ProductDetail.cfm?MatNr=BKN230-24-MOD&amp;CatNr=0301020302&amp;" TargetMode="External"/><Relationship Id="rId89" Type="http://schemas.openxmlformats.org/officeDocument/2006/relationships/hyperlink" Target="http://www.belimo.ch/pdf/e/BKN230-MOD_datasheet_en-gb.pdf" TargetMode="External"/><Relationship Id="rId7" Type="http://schemas.openxmlformats.org/officeDocument/2006/relationships/hyperlink" Target="http://www.belimo.ch/pdf/e/NM24A-MP_2_0_en.pdf" TargetMode="External"/><Relationship Id="rId71" Type="http://schemas.openxmlformats.org/officeDocument/2006/relationships/hyperlink" Target="http://www.belimo.ch/CH/EN/Product/Water/ProductDetail.cfm?MatNr=SR24A-MP-5&amp;CatNr=110304&amp;VCat=W2" TargetMode="External"/><Relationship Id="rId92" Type="http://schemas.openxmlformats.org/officeDocument/2006/relationships/hyperlink" Target="http://www.belimo.ch/CH/EN/Product/FireSmoke/ProductDetail.cfm?MatNr=BLF24-T-ST&amp;CatNr=030101010102" TargetMode="External"/><Relationship Id="rId2" Type="http://schemas.openxmlformats.org/officeDocument/2006/relationships/hyperlink" Target="http://www.belimo.ch/pdf/e/LM24A-MP_1_2_en.pdf" TargetMode="External"/><Relationship Id="rId16" Type="http://schemas.openxmlformats.org/officeDocument/2006/relationships/hyperlink" Target="http://www.belimo.ch/pdf/e/GM24A-MF_2_0_en.pdf" TargetMode="External"/><Relationship Id="rId29" Type="http://schemas.openxmlformats.org/officeDocument/2006/relationships/hyperlink" Target="http://www.belimo.ch/pdf/e/GK24A-MF_1_2_en.pdf" TargetMode="External"/><Relationship Id="rId11" Type="http://schemas.openxmlformats.org/officeDocument/2006/relationships/hyperlink" Target="http://www.belimo.ch/pdf/e/SM24A-MF_2_0_en.pdf" TargetMode="External"/><Relationship Id="rId24" Type="http://schemas.openxmlformats.org/officeDocument/2006/relationships/hyperlink" Target="http://www.belimo.ch/pdf/e/SF24A-MP_1_1_en.pdf" TargetMode="External"/><Relationship Id="rId32" Type="http://schemas.openxmlformats.org/officeDocument/2006/relationships/hyperlink" Target="http://www.belimo.ch/CH/EN/Product/Accessories/AccessoryDetail.cfm?MatNr=UK24LON&amp;CatNr=9905&amp;" TargetMode="External"/><Relationship Id="rId37" Type="http://schemas.openxmlformats.org/officeDocument/2006/relationships/hyperlink" Target="http://www.belimo.ch/CH/EN/Product/VAV/ProductDetail.cfm?MatNr=LMV-D3LON&amp;CatNr=0401010102&amp;" TargetMode="External"/><Relationship Id="rId40" Type="http://schemas.openxmlformats.org/officeDocument/2006/relationships/hyperlink" Target="http://www.belimo.ch/CH/EN/Product/VAV/ProductDetail.cfm?MatNr=NMV-D3LON&amp;CatNr=0401010102&amp;" TargetMode="External"/><Relationship Id="rId45" Type="http://schemas.openxmlformats.org/officeDocument/2006/relationships/hyperlink" Target="http://www.belimo.ch/CH/EN/Product/FireSmoke/ProductDetail.cfm?MatNr=BF24TL-T-ST&amp;CatNr=0301010204&amp;" TargetMode="External"/><Relationship Id="rId53" Type="http://schemas.openxmlformats.org/officeDocument/2006/relationships/hyperlink" Target="http://www.belimo.ch/CH/EN/Product/Water/ProductDetail.cfm?MatNr=NR24A-MOD&amp;CatNr=110301&amp;" TargetMode="External"/><Relationship Id="rId58" Type="http://schemas.openxmlformats.org/officeDocument/2006/relationships/hyperlink" Target="http://www.belimo.ch/CH/EN/Product/Water/ProductDetail.cfm?MatNr=LV24A-MP-TPC&amp;CatNr=12080101&amp;" TargetMode="External"/><Relationship Id="rId66" Type="http://schemas.openxmlformats.org/officeDocument/2006/relationships/hyperlink" Target="http://www.belimo.ch/CH/EN/Product/Water/ProductDetail.cfm?MatNr=NVK24A-MP-TPC&amp;CatNr=12090102&amp;" TargetMode="External"/><Relationship Id="rId74" Type="http://schemas.openxmlformats.org/officeDocument/2006/relationships/hyperlink" Target="http://www.belimo.ch/CH/EN/Product/Water/ProductDetail.cfm?MatNr=GR24A-MP-7&amp;CatNr=11060107&amp;VCat=W2" TargetMode="External"/><Relationship Id="rId79" Type="http://schemas.openxmlformats.org/officeDocument/2006/relationships/hyperlink" Target="http://www.belimo.ch/CH/EN/Product/FireSmoke/ProductDetail.cfm?MatNr=BLF24-T-ST&amp;CatNr=030101010102" TargetMode="External"/><Relationship Id="rId87" Type="http://schemas.openxmlformats.org/officeDocument/2006/relationships/hyperlink" Target="http://www.belimo.ch/CH/EN/Product/Water/ProductDetail.cfm?MatNr=NV24A-MOD&amp;CatNr=12090101&amp;" TargetMode="External"/><Relationship Id="rId102" Type="http://schemas.openxmlformats.org/officeDocument/2006/relationships/hyperlink" Target="http://www.belimo.ch/CH/EN/Product/Actuators/ProductDetail.cfm?MatNr=LM24A-KNX&amp;CatNr=0201010101&amp;" TargetMode="External"/><Relationship Id="rId5" Type="http://schemas.openxmlformats.org/officeDocument/2006/relationships/hyperlink" Target="http://www.belimo.ch/pdf/e/LM24ALON_2_0_en.pdf" TargetMode="External"/><Relationship Id="rId61" Type="http://schemas.openxmlformats.org/officeDocument/2006/relationships/hyperlink" Target="http://www.belimo.ch/CH/EN/Product/Water/ProductDetail.cfm?MatNr=NVC24A-MP-TPC&amp;CatNr=12090101&amp;" TargetMode="External"/><Relationship Id="rId82" Type="http://schemas.openxmlformats.org/officeDocument/2006/relationships/hyperlink" Target="http://www.belimo.ch/CH/EN/Product/FireSmoke/ProductDetail.cfm?MatNr=BKN230-24MP&amp;CatNr=0301020302&amp;" TargetMode="External"/><Relationship Id="rId90" Type="http://schemas.openxmlformats.org/officeDocument/2006/relationships/hyperlink" Target="http://www.belimo.ch/pdf/e/DR24A-MP-7_datasheet_en-gb.pdf" TargetMode="External"/><Relationship Id="rId95" Type="http://schemas.openxmlformats.org/officeDocument/2006/relationships/hyperlink" Target="http://www.belimo.ch/pdf/e/VAV-CompactKNX_en-gb_datasheet.pdf" TargetMode="External"/><Relationship Id="rId19" Type="http://schemas.openxmlformats.org/officeDocument/2006/relationships/hyperlink" Target="http://www.belimo.ch/pdf/e/SMQ24A-MF_1_1_en.pdf" TargetMode="External"/><Relationship Id="rId14" Type="http://schemas.openxmlformats.org/officeDocument/2006/relationships/hyperlink" Target="http://www.belimo.ch/pdf/e/SM24A-MOD(-J6)_1_0_en.pdf" TargetMode="External"/><Relationship Id="rId22" Type="http://schemas.openxmlformats.org/officeDocument/2006/relationships/hyperlink" Target="http://www.belimo.ch/pdf/e/NF24A-MF_1_1_en.pdf" TargetMode="External"/><Relationship Id="rId27" Type="http://schemas.openxmlformats.org/officeDocument/2006/relationships/hyperlink" Target="http://www.belimo.ch/pdf/e/SF24ALON_1_0_en.pdf" TargetMode="External"/><Relationship Id="rId30" Type="http://schemas.openxmlformats.org/officeDocument/2006/relationships/hyperlink" Target="http://www.belimo.ch/pdf/e/GK24A-MP_1_2_en.pdf" TargetMode="External"/><Relationship Id="rId35" Type="http://schemas.openxmlformats.org/officeDocument/2006/relationships/hyperlink" Target="http://www.belimo.ch/CH/EN/Product/Accessories/AccessoryDetail.cfm?MatNr=UK24MOD&amp;CatNr=9905&amp;" TargetMode="External"/><Relationship Id="rId43" Type="http://schemas.openxmlformats.org/officeDocument/2006/relationships/hyperlink" Target="http://www.belimo.ch/CH/EN/Product/VAV/ProductDetail.cfm?MatNr=VRP-M&amp;CatNr=0406&amp;" TargetMode="External"/><Relationship Id="rId48" Type="http://schemas.openxmlformats.org/officeDocument/2006/relationships/hyperlink" Target="http://www.belimo.ch/CH/EN/Product/Water/ProductDetail.cfm?MatNr=LR24A-MP&amp;CatNr=110302&amp;" TargetMode="External"/><Relationship Id="rId56" Type="http://schemas.openxmlformats.org/officeDocument/2006/relationships/hyperlink" Target="http://www.belimo.ch/CH/EN/Product/Water/ProductDetail.cfm?MatNr=SR24A-MOD&amp;CatNr=110304&amp;" TargetMode="External"/><Relationship Id="rId64" Type="http://schemas.openxmlformats.org/officeDocument/2006/relationships/hyperlink" Target="http://www.belimo.ch/CH/EN/Product/Water/ProductDetail.cfm?MatNr=SVC24A-MP-TPC&amp;CatNr=12110101&amp;" TargetMode="External"/><Relationship Id="rId69" Type="http://schemas.openxmlformats.org/officeDocument/2006/relationships/hyperlink" Target="http://www.belimo.ch/CH/EN/Product/Water/ProductDetail.cfm?MatNr=AVK24A-MP-TPC&amp;CatNr=12060101&amp;" TargetMode="External"/><Relationship Id="rId77" Type="http://schemas.openxmlformats.org/officeDocument/2006/relationships/hyperlink" Target="http://www.belimo.ch/CH/EN/Product/FireSmoke/ProductDetail.cfm?MatNr=BKN230-24&amp;CatNr=0301020301&amp;" TargetMode="External"/><Relationship Id="rId100" Type="http://schemas.openxmlformats.org/officeDocument/2006/relationships/hyperlink" Target="http://www.belimo.ch/pdf/e/GM24A-MOD_datasheet_en-gb.pdf" TargetMode="External"/><Relationship Id="rId105" Type="http://schemas.openxmlformats.org/officeDocument/2006/relationships/printerSettings" Target="../printerSettings/printerSettings13.bin"/><Relationship Id="rId8" Type="http://schemas.openxmlformats.org/officeDocument/2006/relationships/hyperlink" Target="http://www.belimo.ch/pdf/e/NM24A-MOD(-J6)_1_0_en.pdf" TargetMode="External"/><Relationship Id="rId51" Type="http://schemas.openxmlformats.org/officeDocument/2006/relationships/hyperlink" Target="http://www.belimo.ch/CH/EN/Product/Water/ProductDetail.cfm?MatNr=NR24A-MP&amp;CatNr=110301&amp;" TargetMode="External"/><Relationship Id="rId72" Type="http://schemas.openxmlformats.org/officeDocument/2006/relationships/hyperlink" Target="http://www.belimo.ch/CH/EN/Product/Water/ProductDetail.cfm?MatNr=SR24ALON-5&amp;CatNr=110304&amp;VCat=W2" TargetMode="External"/><Relationship Id="rId80" Type="http://schemas.openxmlformats.org/officeDocument/2006/relationships/hyperlink" Target="http://www.belimo.ch/CH/EN/Product/FireSmoke/ProductDetail.cfm?MatNr=BF24-ST&amp;CatNr=030101020102" TargetMode="External"/><Relationship Id="rId85" Type="http://schemas.openxmlformats.org/officeDocument/2006/relationships/hyperlink" Target="http://www.belimo.ch/CH/EN/Product/FireSmoke/AccessoryDetail.cfm?MatNr=BAE72-F-ST" TargetMode="External"/><Relationship Id="rId93" Type="http://schemas.openxmlformats.org/officeDocument/2006/relationships/hyperlink" Target="http://www.belimo.ch/ch/en/product/Bus/bus_actuators.cfm?BusPage=Selection" TargetMode="External"/><Relationship Id="rId98" Type="http://schemas.openxmlformats.org/officeDocument/2006/relationships/hyperlink" Target="http://www.belimo.ch/pdf/e/NRF24A-MP_datasheet_en-gb.pdf" TargetMode="External"/><Relationship Id="rId3" Type="http://schemas.openxmlformats.org/officeDocument/2006/relationships/hyperlink" Target="http://www.belimo.ch/pdf/e/LM24A-MOD(-J6)_1_1_en.pdf" TargetMode="External"/><Relationship Id="rId12" Type="http://schemas.openxmlformats.org/officeDocument/2006/relationships/hyperlink" Target="http://www.belimo.ch/pdf/e/SM24A-MP_2_0_en.pdf" TargetMode="External"/><Relationship Id="rId17" Type="http://schemas.openxmlformats.org/officeDocument/2006/relationships/hyperlink" Target="http://www.belimo.ch/pdf/e/LMQ24A-MF_1_2_en.pdf" TargetMode="External"/><Relationship Id="rId25" Type="http://schemas.openxmlformats.org/officeDocument/2006/relationships/hyperlink" Target="http://www.belimo.ch/pdf/e/SF24A-MOD(-J6)_1_0_en.pdf" TargetMode="External"/><Relationship Id="rId33" Type="http://schemas.openxmlformats.org/officeDocument/2006/relationships/hyperlink" Target="http://www.belimo.ch/CH/EN/Product/Accessories/AccessoryDetail.cfm?MatNr=UK24BAC&amp;CatNr=9905&amp;" TargetMode="External"/><Relationship Id="rId38" Type="http://schemas.openxmlformats.org/officeDocument/2006/relationships/hyperlink" Target="http://www.belimo.ch/CH/EN/Product/VAV/ProductDetail.cfm?MatNr=LMV-D3-MOD&amp;CatNr=0401010103&amp;" TargetMode="External"/><Relationship Id="rId46" Type="http://schemas.openxmlformats.org/officeDocument/2006/relationships/hyperlink" Target="http://www.belimo.ch/CH/EN/Product/FireSmoke/ProductDetail.cfm?MatNr=BKN230-24-C-MP&amp;CatNr=0301020302&amp;" TargetMode="External"/><Relationship Id="rId59" Type="http://schemas.openxmlformats.org/officeDocument/2006/relationships/hyperlink" Target="http://www.belimo.ch/CH/EN/Product/Water/ProductDetail.cfm?MatNr=LVC24A-MP-TPC&amp;CatNr=12080101&amp;" TargetMode="External"/><Relationship Id="rId67" Type="http://schemas.openxmlformats.org/officeDocument/2006/relationships/hyperlink" Target="http://www.belimo.ch/CH/EN/Product/Water/ProductDetail.cfm?MatNr=NVKC24A-MP-TPC&amp;CatNr=12090102&amp;" TargetMode="External"/><Relationship Id="rId103" Type="http://schemas.openxmlformats.org/officeDocument/2006/relationships/hyperlink" Target="http://www.belimo.ch/pdf/e/NVK24A-MOD_datasheet_en-gb.pdf" TargetMode="External"/><Relationship Id="rId20" Type="http://schemas.openxmlformats.org/officeDocument/2006/relationships/hyperlink" Target="http://www.belimo.ch/pdf/e/LF24_MFT_2_A_en.pdf" TargetMode="External"/><Relationship Id="rId41" Type="http://schemas.openxmlformats.org/officeDocument/2006/relationships/hyperlink" Target="http://www.belimo.ch/CH/EN/Product/VAV/ProductDetail.cfm?MatNr=NMV-D3-MOD&amp;CatNr=0401010103&amp;" TargetMode="External"/><Relationship Id="rId54" Type="http://schemas.openxmlformats.org/officeDocument/2006/relationships/hyperlink" Target="http://www.belimo.ch/CH/EN/Product/Water/ProductDetail.cfm?MatNr=SR24A-MP&amp;CatNr=110304&amp;VCat=W2" TargetMode="External"/><Relationship Id="rId62" Type="http://schemas.openxmlformats.org/officeDocument/2006/relationships/hyperlink" Target="http://www.belimo.ch/CH/EN/Product/Water/ProductDetail.cfm?MatNr=NV24ALON&amp;CatNr=12090101&amp;" TargetMode="External"/><Relationship Id="rId70" Type="http://schemas.openxmlformats.org/officeDocument/2006/relationships/hyperlink" Target="http://www.belimo.ch/CH/EN/Product/Water/ProductDetail.cfm?MatNr=AVK24ALON&amp;CatNr=12060101&amp;" TargetMode="External"/><Relationship Id="rId75" Type="http://schemas.openxmlformats.org/officeDocument/2006/relationships/hyperlink" Target="http://www.belimo.ch/CH/EN/Product/Water/ProductDetail.cfm?MatNr=GR24ALON-5&amp;CatNr=11060107&amp;VCat=W2" TargetMode="External"/><Relationship Id="rId83" Type="http://schemas.openxmlformats.org/officeDocument/2006/relationships/hyperlink" Target="http://www.belimo.ch/CH/EN/Product/FireSmoke/ProductDetail.cfm?MatNr=BKN230-24LON&amp;CatNr=0301020302&amp;" TargetMode="External"/><Relationship Id="rId88" Type="http://schemas.openxmlformats.org/officeDocument/2006/relationships/hyperlink" Target="http://www.belimo.ch/CH/EN/Product/Bus/ProductDetail.cfm?MatNr=ZTH%20EU&amp;CatNr=0411&amp;" TargetMode="External"/><Relationship Id="rId91" Type="http://schemas.openxmlformats.org/officeDocument/2006/relationships/hyperlink" Target="http://www.belimo.ch/CH/EN/Product/FireSmoke/ProductDetail.cfm?MatNr=BLF24-T-ST&amp;CatNr=030101010102" TargetMode="External"/><Relationship Id="rId96" Type="http://schemas.openxmlformats.org/officeDocument/2006/relationships/hyperlink" Target="http://www.belimo.ch/pdf/e/VAV-CompactKNX_en-gb_datasheet.pdf" TargetMode="External"/><Relationship Id="rId1" Type="http://schemas.openxmlformats.org/officeDocument/2006/relationships/hyperlink" Target="http://www.belimo.ch/pdf/e/LM24A-MF_1_1_en.pdf" TargetMode="External"/><Relationship Id="rId6" Type="http://schemas.openxmlformats.org/officeDocument/2006/relationships/hyperlink" Target="http://www.belimo.ch/pdf/e/NM24A-MF_1_2_en.pdf" TargetMode="External"/><Relationship Id="rId15" Type="http://schemas.openxmlformats.org/officeDocument/2006/relationships/hyperlink" Target="http://www.belimo.ch/pdf/e/SM24ALON_3_0_en.pdf" TargetMode="External"/><Relationship Id="rId23" Type="http://schemas.openxmlformats.org/officeDocument/2006/relationships/hyperlink" Target="http://www.belimo.ch/pdf/e/SF24A-MF_1_2_en.pdf" TargetMode="External"/><Relationship Id="rId28" Type="http://schemas.openxmlformats.org/officeDocument/2006/relationships/hyperlink" Target="http://www.belimo.ch/pdf/e/EF24A-MF_2_0_en.pdf" TargetMode="External"/><Relationship Id="rId36" Type="http://schemas.openxmlformats.org/officeDocument/2006/relationships/hyperlink" Target="http://www.belimo.ch/CH/EN/Product/VAV/ProductDetail.cfm?MatNr=LMV-D3-MP&amp;CatNr=0401010103&amp;" TargetMode="External"/><Relationship Id="rId49" Type="http://schemas.openxmlformats.org/officeDocument/2006/relationships/hyperlink" Target="http://www.belimo.ch/CH/EN/Product/Water/ProductDetail.cfm?MatNr=LR24ALON&amp;CatNr=110302&amp;" TargetMode="External"/><Relationship Id="rId57" Type="http://schemas.openxmlformats.org/officeDocument/2006/relationships/hyperlink" Target="http://www.belimo.ch/CH/EN/Product/Water/ProductDetail.cfm?MatNr=TRF24-MFT&amp;CatNr=1103030203&amp;" TargetMode="External"/><Relationship Id="rId106" Type="http://schemas.openxmlformats.org/officeDocument/2006/relationships/drawing" Target="../drawings/drawing13.xml"/><Relationship Id="rId10" Type="http://schemas.openxmlformats.org/officeDocument/2006/relationships/hyperlink" Target="http://www.belimo.ch/pdf/e/NM24ALON_3_0_en.pdf" TargetMode="External"/><Relationship Id="rId31" Type="http://schemas.openxmlformats.org/officeDocument/2006/relationships/hyperlink" Target="http://www.belimo.ch/CH/EN/Product/Accessories/AccessoryDetail.cfm?MatNr=ZIP-USB-MP" TargetMode="External"/><Relationship Id="rId44" Type="http://schemas.openxmlformats.org/officeDocument/2006/relationships/hyperlink" Target="http://www.belimo.ch/CH/EN/Product/VAV/ProductDetail.cfm?MatNr=COU24-A-MP&amp;CatNr=0405010101&amp;TopCatNr=0405010101" TargetMode="External"/><Relationship Id="rId52" Type="http://schemas.openxmlformats.org/officeDocument/2006/relationships/hyperlink" Target="http://www.belimo.ch/CH/EN/Product/Water/ProductDetail.cfm?MatNr=NR24ALON&amp;CatNr=110301&amp;" TargetMode="External"/><Relationship Id="rId60" Type="http://schemas.openxmlformats.org/officeDocument/2006/relationships/hyperlink" Target="http://www.belimo.ch/CH/EN/Product/Water/ProductDetail.cfm?MatNr=NV24A-MP-TPC&amp;CatNr=12090101&amp;" TargetMode="External"/><Relationship Id="rId65" Type="http://schemas.openxmlformats.org/officeDocument/2006/relationships/hyperlink" Target="http://www.belimo.ch/CH/EN/Product/Water/ProductDetail.cfm?MatNr=EV24A-MP-TPC&amp;CatNr=12070101&amp;" TargetMode="External"/><Relationship Id="rId73" Type="http://schemas.openxmlformats.org/officeDocument/2006/relationships/hyperlink" Target="http://www.belimo.ch/CH/EN/Product/Water/ProductDetail.cfm?MatNr=GR24A-MP-5&amp;CatNr=11060107&amp;VCat=W2" TargetMode="External"/><Relationship Id="rId78" Type="http://schemas.openxmlformats.org/officeDocument/2006/relationships/hyperlink" Target="http://www.belimo.ch/CH/EN/Product/FireSmoke/ProductDetail.cfm?MatNr=BLF24-ST&amp;CatNr=030101010102" TargetMode="External"/><Relationship Id="rId81" Type="http://schemas.openxmlformats.org/officeDocument/2006/relationships/hyperlink" Target="http://www.belimo.ch/CH/EN/Product/FireSmoke/ProductDetail.cfm?MatNr=BF24-T-ST&amp;CatNr=030101020102" TargetMode="External"/><Relationship Id="rId86" Type="http://schemas.openxmlformats.org/officeDocument/2006/relationships/hyperlink" Target="http://www.belimo.ch/CH/EN/Product/FireSmoke/AccessoryDetail.cfm?MatNr=BAE72-S-F-ST" TargetMode="External"/><Relationship Id="rId94" Type="http://schemas.openxmlformats.org/officeDocument/2006/relationships/hyperlink" Target="http://www.belimo.ch/pdf/e/LR24A-KNX_datasheet_en-gb.pdf" TargetMode="External"/><Relationship Id="rId99" Type="http://schemas.openxmlformats.org/officeDocument/2006/relationships/hyperlink" Target="http://www.belimo.ch/pdf/e/GM24A-MP_2_0_en.pdf" TargetMode="External"/><Relationship Id="rId101" Type="http://schemas.openxmlformats.org/officeDocument/2006/relationships/hyperlink" Target="http://www.belimo.ch/pdf/e/GR24A-MOD-5_datasheet_en-gb.pdf" TargetMode="External"/><Relationship Id="rId4" Type="http://schemas.openxmlformats.org/officeDocument/2006/relationships/hyperlink" Target="http://www.belimo.ch/pdf/e/LM24A-MOD(-J6)_1_1_en.pdf" TargetMode="External"/><Relationship Id="rId9" Type="http://schemas.openxmlformats.org/officeDocument/2006/relationships/hyperlink" Target="http://www.belimo.ch/pdf/e/NM24A-MOD(-J6)_1_0_en.pdf" TargetMode="External"/><Relationship Id="rId13" Type="http://schemas.openxmlformats.org/officeDocument/2006/relationships/hyperlink" Target="http://www.belimo.ch/pdf/e/SM24A-MOD(-J6)_1_0_en.pdf" TargetMode="External"/><Relationship Id="rId18" Type="http://schemas.openxmlformats.org/officeDocument/2006/relationships/hyperlink" Target="http://www.belimo.ch/pdf/e/NMQ24A-MF_1_2_en.pdf" TargetMode="External"/><Relationship Id="rId39" Type="http://schemas.openxmlformats.org/officeDocument/2006/relationships/hyperlink" Target="http://www.belimo.ch/CH/EN/Product/VAV/ProductDetail.cfm?MatNr=NMV-D3-MP&amp;CatNr=0401010103&amp;" TargetMode="External"/><Relationship Id="rId34" Type="http://schemas.openxmlformats.org/officeDocument/2006/relationships/hyperlink" Target="http://www.belimo.ch/CH/EN/Product/Accessories/AccessoryDetail.cfm?MatNr=UK24EIB&amp;CatNr=9905&amp;" TargetMode="External"/><Relationship Id="rId50" Type="http://schemas.openxmlformats.org/officeDocument/2006/relationships/hyperlink" Target="http://www.belimo.ch/CH/EN/Product/Water/ProductDetail.cfm?MatNr=LR24A-MOD&amp;CatNr=110302&amp;" TargetMode="External"/><Relationship Id="rId55" Type="http://schemas.openxmlformats.org/officeDocument/2006/relationships/hyperlink" Target="http://www.belimo.ch/CH/EN/Product/Water/ProductDetail.cfm?MatNr=SR24ALON&amp;CatNr=110304&amp;VCat=W2" TargetMode="External"/><Relationship Id="rId76" Type="http://schemas.openxmlformats.org/officeDocument/2006/relationships/hyperlink" Target="http://www.belimo.ch/CH/EN/Product/Water/ProductDetail.cfm?MatNr=GR24ALON-7&amp;CatNr=11060107&amp;VCat=W2" TargetMode="External"/><Relationship Id="rId97" Type="http://schemas.openxmlformats.org/officeDocument/2006/relationships/hyperlink" Target="http://www.belimo.ch/pdf/e/LRF24-MP_datasheet_en-gb.pdf" TargetMode="External"/><Relationship Id="rId104" Type="http://schemas.openxmlformats.org/officeDocument/2006/relationships/hyperlink" Target="http://www.belimo.ch/pdf/e/AVK24A-MOD_datasheet_en-gb.pdf"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www.belimo.ch/pdf/e/NM230PSR_datasheet_en-gb.pdf" TargetMode="External"/><Relationship Id="rId13" Type="http://schemas.openxmlformats.org/officeDocument/2006/relationships/hyperlink" Target="http://www.belimo.ch/pdf/e/SM24P-SR_datasheet_en-gb.pdf" TargetMode="External"/><Relationship Id="rId18" Type="http://schemas.openxmlformats.org/officeDocument/2006/relationships/hyperlink" Target="http://www.belimo.ch/pdf/e/SM230PSR_datasheet_en-gb.pdf" TargetMode="External"/><Relationship Id="rId26" Type="http://schemas.openxmlformats.org/officeDocument/2006/relationships/hyperlink" Target="http://www.belimo.ch/pdf/e/GM24G-T_1_0_en.pdf" TargetMode="External"/><Relationship Id="rId39" Type="http://schemas.openxmlformats.org/officeDocument/2006/relationships/hyperlink" Target="http://www.belimo.ch/pdf/e/SFG-L_1_1_en.pdf" TargetMode="External"/><Relationship Id="rId3" Type="http://schemas.openxmlformats.org/officeDocument/2006/relationships/hyperlink" Target="http://www.belimo.ch/pdf/e/NM24P-SR_datasheet_en-gb.pdf" TargetMode="External"/><Relationship Id="rId21" Type="http://schemas.openxmlformats.org/officeDocument/2006/relationships/hyperlink" Target="http://www.belimo.ch/pdf/e/NKQ24P-MF_1_0_en.pdf" TargetMode="External"/><Relationship Id="rId34" Type="http://schemas.openxmlformats.org/officeDocument/2006/relationships/hyperlink" Target="http://www.belimo.ch/pdf/e/NFG-S2-L_1_1_en.pdf" TargetMode="External"/><Relationship Id="rId42" Type="http://schemas.openxmlformats.org/officeDocument/2006/relationships/hyperlink" Target="http://www.belimo.ch/pdf/e/SF24G-MF-L_1_1_en.pdf" TargetMode="External"/><Relationship Id="rId47" Type="http://schemas.openxmlformats.org/officeDocument/2006/relationships/drawing" Target="../drawings/drawing14.xml"/><Relationship Id="rId7" Type="http://schemas.openxmlformats.org/officeDocument/2006/relationships/hyperlink" Target="http://www.belimo.ch/pdf/e/NM230P-S_datasheet_en-gb.pdf" TargetMode="External"/><Relationship Id="rId12" Type="http://schemas.openxmlformats.org/officeDocument/2006/relationships/hyperlink" Target="http://www.belimo.ch/pdf/e/SM24P-S_datasheet_en-gb.pdf" TargetMode="External"/><Relationship Id="rId17" Type="http://schemas.openxmlformats.org/officeDocument/2006/relationships/hyperlink" Target="http://www.belimo.ch/pdf/e/SM230P-S_datasheet_en-gb.pdf" TargetMode="External"/><Relationship Id="rId25" Type="http://schemas.openxmlformats.org/officeDocument/2006/relationships/hyperlink" Target="http://www.belimo.ch/pdf/e/GM230G-T_1_0_en.pdf" TargetMode="External"/><Relationship Id="rId33" Type="http://schemas.openxmlformats.org/officeDocument/2006/relationships/hyperlink" Target="http://www.belimo.ch/pdf/e/NFG-L_1_1_en.pdf" TargetMode="External"/><Relationship Id="rId38" Type="http://schemas.openxmlformats.org/officeDocument/2006/relationships/hyperlink" Target="http://www.belimo.ch/pdf/e/HT24-FG_1_1_en.pdf" TargetMode="External"/><Relationship Id="rId46" Type="http://schemas.openxmlformats.org/officeDocument/2006/relationships/printerSettings" Target="../printerSettings/printerSettings14.bin"/><Relationship Id="rId2" Type="http://schemas.openxmlformats.org/officeDocument/2006/relationships/hyperlink" Target="http://www.belimo.ch/pdf/e/NM24P-S_datasheet_en-gb.pdf" TargetMode="External"/><Relationship Id="rId16" Type="http://schemas.openxmlformats.org/officeDocument/2006/relationships/hyperlink" Target="http://www.belimo.ch/pdf/e/SM230P_datasheet_en-gb.pdf" TargetMode="External"/><Relationship Id="rId20" Type="http://schemas.openxmlformats.org/officeDocument/2006/relationships/hyperlink" Target="http://www.belimo.ch/pdf/e/NKQ24P-SR_1_0_en.pdf" TargetMode="External"/><Relationship Id="rId29" Type="http://schemas.openxmlformats.org/officeDocument/2006/relationships/hyperlink" Target="http://www.belimo.ch/pdf/e/HH24-MG_1_1_en.pdf" TargetMode="External"/><Relationship Id="rId41" Type="http://schemas.openxmlformats.org/officeDocument/2006/relationships/hyperlink" Target="http://www.belimo.ch/pdf/e/SF24G-SR-L_1_1_en.pdf" TargetMode="External"/><Relationship Id="rId1" Type="http://schemas.openxmlformats.org/officeDocument/2006/relationships/hyperlink" Target="http://www.belimo.ch/pdf/e/NM24P_datasheet_en-gb.pdf" TargetMode="External"/><Relationship Id="rId6" Type="http://schemas.openxmlformats.org/officeDocument/2006/relationships/hyperlink" Target="http://www.belimo.ch/pdf/e/NM230P_datasheet_en-gb.pdf" TargetMode="External"/><Relationship Id="rId11" Type="http://schemas.openxmlformats.org/officeDocument/2006/relationships/hyperlink" Target="http://www.belimo.ch/pdf/e/SM24P_datasheet_en-gb.pdf" TargetMode="External"/><Relationship Id="rId24" Type="http://schemas.openxmlformats.org/officeDocument/2006/relationships/hyperlink" Target="http://www.belimo.ch/pdf/e/SR230P_1_2_en.pdf" TargetMode="External"/><Relationship Id="rId32" Type="http://schemas.openxmlformats.org/officeDocument/2006/relationships/hyperlink" Target="http://www.belimo.ch/pdf/e/HT230-MG_1_1_en.pdf" TargetMode="External"/><Relationship Id="rId37" Type="http://schemas.openxmlformats.org/officeDocument/2006/relationships/hyperlink" Target="http://www.belimo.ch/pdf/e/HH24-FG_1_0_en.pdf" TargetMode="External"/><Relationship Id="rId40" Type="http://schemas.openxmlformats.org/officeDocument/2006/relationships/hyperlink" Target="http://www.belimo.ch/pdf/e/SFG-S2-L_1_1_en.pdf" TargetMode="External"/><Relationship Id="rId45" Type="http://schemas.openxmlformats.org/officeDocument/2006/relationships/hyperlink" Target="http://www.belimo.ch/pdf/e/DRC24G-T-7_1_1_en.pdf" TargetMode="External"/><Relationship Id="rId5" Type="http://schemas.openxmlformats.org/officeDocument/2006/relationships/hyperlink" Target="http://www.belimo.ch/pdf/e/NM24P-MF_datasheet_en-gb.pdf" TargetMode="External"/><Relationship Id="rId15" Type="http://schemas.openxmlformats.org/officeDocument/2006/relationships/hyperlink" Target="http://www.belimo.ch/pdf/e/SM24P-MF_datasheet_en-gb.pdf" TargetMode="External"/><Relationship Id="rId23" Type="http://schemas.openxmlformats.org/officeDocument/2006/relationships/hyperlink" Target="http://www.belimo.ch/pdf/e/SR24P-SR_1_1_en.pdf" TargetMode="External"/><Relationship Id="rId28" Type="http://schemas.openxmlformats.org/officeDocument/2006/relationships/hyperlink" Target="http://www.belimo.ch/pdf/e/GM24G-MF-T_1_0_en.pdf" TargetMode="External"/><Relationship Id="rId36" Type="http://schemas.openxmlformats.org/officeDocument/2006/relationships/hyperlink" Target="http://www.belimo.ch/pdf/e/NF24G-MF-L_1_1_en.pdf" TargetMode="External"/><Relationship Id="rId10" Type="http://schemas.openxmlformats.org/officeDocument/2006/relationships/hyperlink" Target="http://www.belimo.ch/pdf/e/HT230_1_0_en.pdf" TargetMode="External"/><Relationship Id="rId19" Type="http://schemas.openxmlformats.org/officeDocument/2006/relationships/hyperlink" Target="http://www.belimo.ch/pdf/e/NKQ24P-1_1_0_en.pdf" TargetMode="External"/><Relationship Id="rId31" Type="http://schemas.openxmlformats.org/officeDocument/2006/relationships/hyperlink" Target="http://www.belimo.ch/pdf/e/HT24-MG_1_1_en.pdf" TargetMode="External"/><Relationship Id="rId44" Type="http://schemas.openxmlformats.org/officeDocument/2006/relationships/hyperlink" Target="http://www.belimo.ch/pdf/e/GRC24G-MF-T-5_1_1_en.pdf" TargetMode="External"/><Relationship Id="rId4" Type="http://schemas.openxmlformats.org/officeDocument/2006/relationships/hyperlink" Target="http://www.belimo.ch/pdf/e/NM24P-P5_datasheet_en-gb.pdf" TargetMode="External"/><Relationship Id="rId9" Type="http://schemas.openxmlformats.org/officeDocument/2006/relationships/hyperlink" Target="http://www.belimo.ch/pdf/e/HH230_1_0_en.pdf" TargetMode="External"/><Relationship Id="rId14" Type="http://schemas.openxmlformats.org/officeDocument/2006/relationships/hyperlink" Target="http://www.belimo.ch/pdf/e/SM24P-P5_datasheet_en-gb.pdf" TargetMode="External"/><Relationship Id="rId22" Type="http://schemas.openxmlformats.org/officeDocument/2006/relationships/hyperlink" Target="http://www.belimo.ch/pdf/e/SR24P_1_2_en.pdf" TargetMode="External"/><Relationship Id="rId27" Type="http://schemas.openxmlformats.org/officeDocument/2006/relationships/hyperlink" Target="http://www.belimo.ch/pdf/e/GM24G-SR-T_1_0_en.pdf" TargetMode="External"/><Relationship Id="rId30" Type="http://schemas.openxmlformats.org/officeDocument/2006/relationships/hyperlink" Target="http://www.belimo.ch/pdf/e/HH230-MG_1_0_en.pdf" TargetMode="External"/><Relationship Id="rId35" Type="http://schemas.openxmlformats.org/officeDocument/2006/relationships/hyperlink" Target="http://www.belimo.ch/pdf/e/NF24G-SR-L_1_1_en.pdf" TargetMode="External"/><Relationship Id="rId43" Type="http://schemas.openxmlformats.org/officeDocument/2006/relationships/hyperlink" Target="http://www.belimo.ch/pdf/e/GRC24G-SZ-T-5_1_0_en.pdf" TargetMode="External"/></Relationships>
</file>

<file path=xl/worksheets/_rels/sheet15.xml.rels><?xml version="1.0" encoding="UTF-8" standalone="yes"?>
<Relationships xmlns="http://schemas.openxmlformats.org/package/2006/relationships"><Relationship Id="rId8" Type="http://schemas.openxmlformats.org/officeDocument/2006/relationships/hyperlink" Target="http://www.belimo.ch/pdf/e/R30..-..-..-B2_datasheet_en-gb.pdf" TargetMode="External"/><Relationship Id="rId13" Type="http://schemas.openxmlformats.org/officeDocument/2006/relationships/hyperlink" Target="http://www.belimo.ch/pdf/e/R30..-..-..-B2_datasheet_en-gb.pdf" TargetMode="External"/><Relationship Id="rId18" Type="http://schemas.openxmlformats.org/officeDocument/2006/relationships/hyperlink" Target="http://www.belimo.ch/pdf/e/R30..-..-..-B2_datasheet_en-gb.pdf" TargetMode="External"/><Relationship Id="rId3" Type="http://schemas.openxmlformats.org/officeDocument/2006/relationships/hyperlink" Target="http://belimo.com.ua/files/file00268.pdf" TargetMode="External"/><Relationship Id="rId21" Type="http://schemas.openxmlformats.org/officeDocument/2006/relationships/drawing" Target="../drawings/drawing15.xml"/><Relationship Id="rId7" Type="http://schemas.openxmlformats.org/officeDocument/2006/relationships/hyperlink" Target="http://www.belimo.ch/pdf/e/R30..-..-..-B2_datasheet_en-gb.pdf" TargetMode="External"/><Relationship Id="rId12" Type="http://schemas.openxmlformats.org/officeDocument/2006/relationships/hyperlink" Target="http://www.belimo.ch/pdf/e/R30..-..-..-B2_datasheet_en-gb.pdf" TargetMode="External"/><Relationship Id="rId17" Type="http://schemas.openxmlformats.org/officeDocument/2006/relationships/hyperlink" Target="http://www.belimo.ch/pdf/e/R30..-..-..-B2_datasheet_en-gb.pdf" TargetMode="External"/><Relationship Id="rId2" Type="http://schemas.openxmlformats.org/officeDocument/2006/relationships/hyperlink" Target="http://belimo.com.ua/files/file00268.pdf" TargetMode="External"/><Relationship Id="rId16" Type="http://schemas.openxmlformats.org/officeDocument/2006/relationships/hyperlink" Target="http://www.belimo.ch/pdf/e/R30..-..-..-B2_datasheet_en-gb.pdf" TargetMode="External"/><Relationship Id="rId20" Type="http://schemas.openxmlformats.org/officeDocument/2006/relationships/printerSettings" Target="../printerSettings/printerSettings15.bin"/><Relationship Id="rId1" Type="http://schemas.openxmlformats.org/officeDocument/2006/relationships/hyperlink" Target="http://www.belimo.ch/pdf/e/CRK24-B1_1_1_en.pdf" TargetMode="External"/><Relationship Id="rId6" Type="http://schemas.openxmlformats.org/officeDocument/2006/relationships/hyperlink" Target="http://www.belimo.ch/pdf/e/LR24ALON_2_0_en.pdf" TargetMode="External"/><Relationship Id="rId11" Type="http://schemas.openxmlformats.org/officeDocument/2006/relationships/hyperlink" Target="http://www.belimo.ch/pdf/e/R30..-..-..-B2_datasheet_en-gb.pdf" TargetMode="External"/><Relationship Id="rId5" Type="http://schemas.openxmlformats.org/officeDocument/2006/relationships/hyperlink" Target="http://www.belimo.ch/pdf/e/LR24A-MOD(-J6)_1_1_en.pdf" TargetMode="External"/><Relationship Id="rId15" Type="http://schemas.openxmlformats.org/officeDocument/2006/relationships/hyperlink" Target="http://www.belimo.ch/pdf/e/R30..-..-..-B2_datasheet_en-gb.pdf" TargetMode="External"/><Relationship Id="rId10" Type="http://schemas.openxmlformats.org/officeDocument/2006/relationships/hyperlink" Target="http://www.belimo.ch/pdf/e/R30..-..-..-B2_datasheet_en-gb.pdf" TargetMode="External"/><Relationship Id="rId19" Type="http://schemas.openxmlformats.org/officeDocument/2006/relationships/hyperlink" Target="http://www.belimo.ch/pdf/e/R30..-..-..-B2_datasheet_en-gb.pdf" TargetMode="External"/><Relationship Id="rId4" Type="http://schemas.openxmlformats.org/officeDocument/2006/relationships/hyperlink" Target="http://www.belimo.ch/CH/EN/Product/Water/ProductDetail.cfm?MatNr=LR24A-MP&amp;CatNr=110302&amp;" TargetMode="External"/><Relationship Id="rId9" Type="http://schemas.openxmlformats.org/officeDocument/2006/relationships/hyperlink" Target="http://www.belimo.ch/pdf/e/R30..-..-..-B2_datasheet_en-gb.pdf" TargetMode="External"/><Relationship Id="rId14" Type="http://schemas.openxmlformats.org/officeDocument/2006/relationships/hyperlink" Target="http://www.belimo.ch/pdf/e/R30..-..-..-B2_datasheet_en-gb.pdf"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belimo.com.ua/files/file00383.pdf"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hyperlink" Target="http://belimo.com.ua/files/file00382.pdf" TargetMode="External"/><Relationship Id="rId13" Type="http://schemas.openxmlformats.org/officeDocument/2006/relationships/hyperlink" Target="http://belimo.com.ua/docs" TargetMode="External"/><Relationship Id="rId3" Type="http://schemas.openxmlformats.org/officeDocument/2006/relationships/hyperlink" Target="http://www.belimo.ch/CH/EN/Download/index.cfm?page=VST" TargetMode="External"/><Relationship Id="rId7" Type="http://schemas.openxmlformats.org/officeDocument/2006/relationships/hyperlink" Target="http://belimo.com.ua/files/file00430.pdf" TargetMode="External"/><Relationship Id="rId12" Type="http://schemas.openxmlformats.org/officeDocument/2006/relationships/hyperlink" Target="http://www.belimo.ch/" TargetMode="External"/><Relationship Id="rId2" Type="http://schemas.openxmlformats.org/officeDocument/2006/relationships/hyperlink" Target="http://belimo.com.ua/files/file00337.pdf" TargetMode="External"/><Relationship Id="rId16" Type="http://schemas.openxmlformats.org/officeDocument/2006/relationships/drawing" Target="../drawings/drawing2.xml"/><Relationship Id="rId1" Type="http://schemas.openxmlformats.org/officeDocument/2006/relationships/hyperlink" Target="http://belimo.com.ua/files/file00338.pdf" TargetMode="External"/><Relationship Id="rId6" Type="http://schemas.openxmlformats.org/officeDocument/2006/relationships/hyperlink" Target="http://belimo.com.ua/files/file00404.pdf" TargetMode="External"/><Relationship Id="rId11" Type="http://schemas.openxmlformats.org/officeDocument/2006/relationships/hyperlink" Target="http://belimo.com.ua/files/file00380.pdf" TargetMode="External"/><Relationship Id="rId5" Type="http://schemas.openxmlformats.org/officeDocument/2006/relationships/hyperlink" Target="http://www.belimo.ch/CH/EN/Download/download_popup.cfm?page=vdi" TargetMode="External"/><Relationship Id="rId15" Type="http://schemas.openxmlformats.org/officeDocument/2006/relationships/printerSettings" Target="../printerSettings/printerSettings2.bin"/><Relationship Id="rId10" Type="http://schemas.openxmlformats.org/officeDocument/2006/relationships/hyperlink" Target="http://belimo.com.ua/files/file00383.pdf" TargetMode="External"/><Relationship Id="rId4" Type="http://schemas.openxmlformats.org/officeDocument/2006/relationships/hyperlink" Target="http://belimo.com.ua/files/file00352.pdf" TargetMode="External"/><Relationship Id="rId9" Type="http://schemas.openxmlformats.org/officeDocument/2006/relationships/hyperlink" Target="http://belimo.com.ua/files/file00381.pdf" TargetMode="External"/><Relationship Id="rId14" Type="http://schemas.openxmlformats.org/officeDocument/2006/relationships/hyperlink" Target="http://belimo.com.ua/files/presentation2015.ppt"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belimo.com.ua/files/file00230.pdf" TargetMode="External"/><Relationship Id="rId117" Type="http://schemas.openxmlformats.org/officeDocument/2006/relationships/hyperlink" Target="http://belimo.com.ua/files/file00236.pdf" TargetMode="External"/><Relationship Id="rId21" Type="http://schemas.openxmlformats.org/officeDocument/2006/relationships/hyperlink" Target="http://belimo.com.ua/files/file00229.pdf" TargetMode="External"/><Relationship Id="rId42" Type="http://schemas.openxmlformats.org/officeDocument/2006/relationships/hyperlink" Target="http://www.belimo.ch/pdf/e/SMQ24A-SR_1_1_en.pdf" TargetMode="External"/><Relationship Id="rId47" Type="http://schemas.openxmlformats.org/officeDocument/2006/relationships/hyperlink" Target="http://belimo.com.ua/files/file00214.pdf" TargetMode="External"/><Relationship Id="rId63" Type="http://schemas.openxmlformats.org/officeDocument/2006/relationships/hyperlink" Target="http://belimo.com.ua/files/file00362.pdf" TargetMode="External"/><Relationship Id="rId68" Type="http://schemas.openxmlformats.org/officeDocument/2006/relationships/hyperlink" Target="http://belimo.com.ua/files/file00353.pdf" TargetMode="External"/><Relationship Id="rId84" Type="http://schemas.openxmlformats.org/officeDocument/2006/relationships/hyperlink" Target="http://www.belimo.ch/pdf/e/LH24A_1_3_en.pdf" TargetMode="External"/><Relationship Id="rId89" Type="http://schemas.openxmlformats.org/officeDocument/2006/relationships/hyperlink" Target="http://www.belimo.ch/pdf/e/LH230A_1_3_en.pdf" TargetMode="External"/><Relationship Id="rId112" Type="http://schemas.openxmlformats.org/officeDocument/2006/relationships/hyperlink" Target="http://www.belimo.ch/pdf/e/LU24A-MF_1_0_en.pdf" TargetMode="External"/><Relationship Id="rId133" Type="http://schemas.openxmlformats.org/officeDocument/2006/relationships/hyperlink" Target="http://www.belimo.ch/CH/EN/Product/Accessories/AccessoryDetail.cfm?MatNr=ZDB-TF&amp;CatNr=9901&amp;" TargetMode="External"/><Relationship Id="rId138" Type="http://schemas.openxmlformats.org/officeDocument/2006/relationships/hyperlink" Target="http://belimo.com.ua/files/file00224.pdf" TargetMode="External"/><Relationship Id="rId154" Type="http://schemas.openxmlformats.org/officeDocument/2006/relationships/hyperlink" Target="http://www.belimo.ch/pdf/e/SFA-S2_1_1_en.pdf" TargetMode="External"/><Relationship Id="rId159" Type="http://schemas.openxmlformats.org/officeDocument/2006/relationships/hyperlink" Target="http://www.belimo.ch/pdf/e/CH230-L.._1_1_en.pdf" TargetMode="External"/><Relationship Id="rId170" Type="http://schemas.openxmlformats.org/officeDocument/2006/relationships/drawing" Target="../drawings/drawing3.xml"/><Relationship Id="rId16" Type="http://schemas.openxmlformats.org/officeDocument/2006/relationships/hyperlink" Target="http://belimo.com.ua/files/file00225.pdf" TargetMode="External"/><Relationship Id="rId107" Type="http://schemas.openxmlformats.org/officeDocument/2006/relationships/hyperlink" Target="http://www.belimo.ch/pdf/e/SH230ASR_1_2_en.pdf" TargetMode="External"/><Relationship Id="rId11" Type="http://schemas.openxmlformats.org/officeDocument/2006/relationships/hyperlink" Target="http://belimo.com.ua/files/file00220.pdf" TargetMode="External"/><Relationship Id="rId32" Type="http://schemas.openxmlformats.org/officeDocument/2006/relationships/hyperlink" Target="http://belimo.com.ua/files/file00231.pdf" TargetMode="External"/><Relationship Id="rId37" Type="http://schemas.openxmlformats.org/officeDocument/2006/relationships/hyperlink" Target="http://belimo.com.ua/files/file00221.pdf" TargetMode="External"/><Relationship Id="rId53" Type="http://schemas.openxmlformats.org/officeDocument/2006/relationships/hyperlink" Target="http://belimo.com.ua/files/file00217.pdf" TargetMode="External"/><Relationship Id="rId58" Type="http://schemas.openxmlformats.org/officeDocument/2006/relationships/hyperlink" Target="http://belimo.com.ua/files/file00361.pdf" TargetMode="External"/><Relationship Id="rId74" Type="http://schemas.openxmlformats.org/officeDocument/2006/relationships/hyperlink" Target="http://belimo.com.ua/files/file00369.pdf" TargetMode="External"/><Relationship Id="rId79" Type="http://schemas.openxmlformats.org/officeDocument/2006/relationships/hyperlink" Target="http://www.belimo.ch/pdf/e/GK24A-1_1_1_en.pdf" TargetMode="External"/><Relationship Id="rId102" Type="http://schemas.openxmlformats.org/officeDocument/2006/relationships/hyperlink" Target="http://www.belimo.ch/pdf/e/SH230A_1_3_en.pdf" TargetMode="External"/><Relationship Id="rId123" Type="http://schemas.openxmlformats.org/officeDocument/2006/relationships/hyperlink" Target="http://www.belimo.ch/pdf/e/ZAD24_1_0_en.pdf" TargetMode="External"/><Relationship Id="rId128" Type="http://schemas.openxmlformats.org/officeDocument/2006/relationships/hyperlink" Target="http://belimo.com.ua/files/file00242.pdf" TargetMode="External"/><Relationship Id="rId144" Type="http://schemas.openxmlformats.org/officeDocument/2006/relationships/hyperlink" Target="http://belimo.com.ua/files/file00237.pdf" TargetMode="External"/><Relationship Id="rId149" Type="http://schemas.openxmlformats.org/officeDocument/2006/relationships/hyperlink" Target="http://belimo.com.ua/files/file00237.pdf" TargetMode="External"/><Relationship Id="rId5" Type="http://schemas.openxmlformats.org/officeDocument/2006/relationships/hyperlink" Target="http://belimo.com.ua/files/file00216.pdf" TargetMode="External"/><Relationship Id="rId90" Type="http://schemas.openxmlformats.org/officeDocument/2006/relationships/hyperlink" Target="http://www.belimo.ch/pdf/e/LH24A-SR_1_4_en.pdf" TargetMode="External"/><Relationship Id="rId95" Type="http://schemas.openxmlformats.org/officeDocument/2006/relationships/hyperlink" Target="http://www.belimo.ch/pdf/e/LH24A-MF_1_1_en.pdf" TargetMode="External"/><Relationship Id="rId160" Type="http://schemas.openxmlformats.org/officeDocument/2006/relationships/hyperlink" Target="http://www.belimo.ch/pdf/e/CH230-L.._1_1_en.pdf" TargetMode="External"/><Relationship Id="rId165" Type="http://schemas.openxmlformats.org/officeDocument/2006/relationships/hyperlink" Target="http://www.belimo.ch/pdf/e/ch24-sr-.._1_1_en.pdf" TargetMode="External"/><Relationship Id="rId22" Type="http://schemas.openxmlformats.org/officeDocument/2006/relationships/hyperlink" Target="http://belimo.com.ua/files/file00229.pdf" TargetMode="External"/><Relationship Id="rId27" Type="http://schemas.openxmlformats.org/officeDocument/2006/relationships/hyperlink" Target="http://www.belimo.ch/pdf/e/SMD24A_datasheet_en-gb.pdf" TargetMode="External"/><Relationship Id="rId43" Type="http://schemas.openxmlformats.org/officeDocument/2006/relationships/hyperlink" Target="http://www.belimo.ch/pdf/e/SMQ24A-MF_1_1_en.pdf" TargetMode="External"/><Relationship Id="rId48" Type="http://schemas.openxmlformats.org/officeDocument/2006/relationships/hyperlink" Target="http://belimo.com.ua/files/file00215.pdf" TargetMode="External"/><Relationship Id="rId64" Type="http://schemas.openxmlformats.org/officeDocument/2006/relationships/hyperlink" Target="http://belimo.com.ua/files/file00362.pdf" TargetMode="External"/><Relationship Id="rId69" Type="http://schemas.openxmlformats.org/officeDocument/2006/relationships/hyperlink" Target="http://belimo.com.ua/files/file00354.pdf" TargetMode="External"/><Relationship Id="rId113" Type="http://schemas.openxmlformats.org/officeDocument/2006/relationships/hyperlink" Target="http://www.belimo.ch/pdf/e/LU230ASR_1_1_en.pdf" TargetMode="External"/><Relationship Id="rId118" Type="http://schemas.openxmlformats.org/officeDocument/2006/relationships/hyperlink" Target="http://belimo.com.ua/files/file00236.pdf" TargetMode="External"/><Relationship Id="rId134" Type="http://schemas.openxmlformats.org/officeDocument/2006/relationships/hyperlink" Target="http://www.belimo.ch/pdf/e/LF-2_e13.pdf" TargetMode="External"/><Relationship Id="rId139" Type="http://schemas.openxmlformats.org/officeDocument/2006/relationships/hyperlink" Target="http://belimo.com.ua/files/file00224.pdf" TargetMode="External"/><Relationship Id="rId80" Type="http://schemas.openxmlformats.org/officeDocument/2006/relationships/hyperlink" Target="http://www.belimo.ch/pdf/e/GK24A-SR_1_2_en.pdf" TargetMode="External"/><Relationship Id="rId85" Type="http://schemas.openxmlformats.org/officeDocument/2006/relationships/hyperlink" Target="http://www.belimo.ch/pdf/e/LH24A_1_3_en.pdf" TargetMode="External"/><Relationship Id="rId150" Type="http://schemas.openxmlformats.org/officeDocument/2006/relationships/hyperlink" Target="http://belimo.com.ua/files/file00237.pdf" TargetMode="External"/><Relationship Id="rId155" Type="http://schemas.openxmlformats.org/officeDocument/2006/relationships/hyperlink" Target="http://www.belimo.ch/CH/EN/Product/Actuators/ProductDetail.cfm?MatNr=CH24-L40.2&amp;CatNr=0203030101&amp;" TargetMode="External"/><Relationship Id="rId12" Type="http://schemas.openxmlformats.org/officeDocument/2006/relationships/hyperlink" Target="http://belimo.com.ua/files/file00220.pdf" TargetMode="External"/><Relationship Id="rId17" Type="http://schemas.openxmlformats.org/officeDocument/2006/relationships/hyperlink" Target="http://belimo.com.ua/files/file00229.pdf" TargetMode="External"/><Relationship Id="rId33" Type="http://schemas.openxmlformats.org/officeDocument/2006/relationships/hyperlink" Target="http://belimo.com.ua/files/file00232.pdf" TargetMode="External"/><Relationship Id="rId38" Type="http://schemas.openxmlformats.org/officeDocument/2006/relationships/hyperlink" Target="http://belimo.com.ua/files/file00226.pdf" TargetMode="External"/><Relationship Id="rId59" Type="http://schemas.openxmlformats.org/officeDocument/2006/relationships/hyperlink" Target="http://belimo.com.ua/files/file00361.pdf" TargetMode="External"/><Relationship Id="rId103" Type="http://schemas.openxmlformats.org/officeDocument/2006/relationships/hyperlink" Target="http://www.belimo.ch/pdf/e/SH230A_1_3_en.pdf" TargetMode="External"/><Relationship Id="rId108" Type="http://schemas.openxmlformats.org/officeDocument/2006/relationships/hyperlink" Target="http://www.belimo.ch/pdf/e/SH230ASR_1_2_en.pdf" TargetMode="External"/><Relationship Id="rId124" Type="http://schemas.openxmlformats.org/officeDocument/2006/relationships/hyperlink" Target="http://belimo.com.ua/files/file00239.pdf" TargetMode="External"/><Relationship Id="rId129" Type="http://schemas.openxmlformats.org/officeDocument/2006/relationships/hyperlink" Target="http://www.belimo.ch/CH/EN/Product/Accessories/AccessoryDetail.cfm?MatNr=AV6-20&amp;CatNr=9901&amp;" TargetMode="External"/><Relationship Id="rId54" Type="http://schemas.openxmlformats.org/officeDocument/2006/relationships/hyperlink" Target="http://belimo.com.ua/files/file00217.pdf" TargetMode="External"/><Relationship Id="rId70" Type="http://schemas.openxmlformats.org/officeDocument/2006/relationships/hyperlink" Target="http://belimo.com.ua/files/file00354.pdf" TargetMode="External"/><Relationship Id="rId75" Type="http://schemas.openxmlformats.org/officeDocument/2006/relationships/hyperlink" Target="http://belimo.com.ua/files/file00369.pdf" TargetMode="External"/><Relationship Id="rId91" Type="http://schemas.openxmlformats.org/officeDocument/2006/relationships/hyperlink" Target="http://www.belimo.ch/pdf/e/LH24A-SR_1_4_en.pdf" TargetMode="External"/><Relationship Id="rId96" Type="http://schemas.openxmlformats.org/officeDocument/2006/relationships/hyperlink" Target="http://www.belimo.ch/pdf/e/LH230ASR_1_3_en.pdf" TargetMode="External"/><Relationship Id="rId140" Type="http://schemas.openxmlformats.org/officeDocument/2006/relationships/hyperlink" Target="http://belimo.com.ua/files/file00224.pdf" TargetMode="External"/><Relationship Id="rId145" Type="http://schemas.openxmlformats.org/officeDocument/2006/relationships/hyperlink" Target="http://belimo.com.ua/files/file00237.pdf" TargetMode="External"/><Relationship Id="rId161" Type="http://schemas.openxmlformats.org/officeDocument/2006/relationships/hyperlink" Target="http://www.belimo.ch/pdf/e/CH24-SX-L40_datasheet_en-gb.pdf" TargetMode="External"/><Relationship Id="rId166" Type="http://schemas.openxmlformats.org/officeDocument/2006/relationships/hyperlink" Target="http://www.belimo.ch/pdf/e/CH24-SX-R40_datasheet_en-gb.pdf" TargetMode="External"/><Relationship Id="rId1" Type="http://schemas.openxmlformats.org/officeDocument/2006/relationships/hyperlink" Target="http://belimo.com.ua/files/file00216.pdf" TargetMode="External"/><Relationship Id="rId6" Type="http://schemas.openxmlformats.org/officeDocument/2006/relationships/hyperlink" Target="http://belimo.com.ua/files/file00216.pdf" TargetMode="External"/><Relationship Id="rId15" Type="http://schemas.openxmlformats.org/officeDocument/2006/relationships/hyperlink" Target="http://belimo.com.ua/files/file00225.pdf" TargetMode="External"/><Relationship Id="rId23" Type="http://schemas.openxmlformats.org/officeDocument/2006/relationships/hyperlink" Target="http://belimo.com.ua/files/file00229.pdf" TargetMode="External"/><Relationship Id="rId28" Type="http://schemas.openxmlformats.org/officeDocument/2006/relationships/hyperlink" Target="http://www.belimo.ch/pdf/e/SMD230A_1_1_en.pdf" TargetMode="External"/><Relationship Id="rId36" Type="http://schemas.openxmlformats.org/officeDocument/2006/relationships/hyperlink" Target="http://belimo.com.ua/files/file00221.pdf" TargetMode="External"/><Relationship Id="rId49" Type="http://schemas.openxmlformats.org/officeDocument/2006/relationships/hyperlink" Target="http://belimo.com.ua/files/file00215.pdf" TargetMode="External"/><Relationship Id="rId57" Type="http://schemas.openxmlformats.org/officeDocument/2006/relationships/hyperlink" Target="http://belimo.com.ua/files/file00218.pdf" TargetMode="External"/><Relationship Id="rId106" Type="http://schemas.openxmlformats.org/officeDocument/2006/relationships/hyperlink" Target="http://www.belimo.ch/pdf/e/SH24A-MF_1_4_en.pdf" TargetMode="External"/><Relationship Id="rId114" Type="http://schemas.openxmlformats.org/officeDocument/2006/relationships/hyperlink" Target="http://www.belimo.ch/pdf/e/SH24A-MF_1_4_en.pdf" TargetMode="External"/><Relationship Id="rId119" Type="http://schemas.openxmlformats.org/officeDocument/2006/relationships/hyperlink" Target="http://belimo.com.ua/files/file00238.pdf" TargetMode="External"/><Relationship Id="rId127" Type="http://schemas.openxmlformats.org/officeDocument/2006/relationships/hyperlink" Target="http://belimo.com.ua/files/file00242.pdf" TargetMode="External"/><Relationship Id="rId10" Type="http://schemas.openxmlformats.org/officeDocument/2006/relationships/hyperlink" Target="http://belimo.com.ua/files/file00220.pdf" TargetMode="External"/><Relationship Id="rId31" Type="http://schemas.openxmlformats.org/officeDocument/2006/relationships/hyperlink" Target="http://belimo.com.ua/files/file00231.pdf" TargetMode="External"/><Relationship Id="rId44" Type="http://schemas.openxmlformats.org/officeDocument/2006/relationships/hyperlink" Target="http://belimo.com.ua/files/file00214.pdf" TargetMode="External"/><Relationship Id="rId52" Type="http://schemas.openxmlformats.org/officeDocument/2006/relationships/hyperlink" Target="http://belimo.com.ua/files/file00217.pdf" TargetMode="External"/><Relationship Id="rId60" Type="http://schemas.openxmlformats.org/officeDocument/2006/relationships/hyperlink" Target="http://belimo.com.ua/files/file00361.pdf" TargetMode="External"/><Relationship Id="rId65" Type="http://schemas.openxmlformats.org/officeDocument/2006/relationships/hyperlink" Target="http://belimo.com.ua/files/file00353.pdf" TargetMode="External"/><Relationship Id="rId73" Type="http://schemas.openxmlformats.org/officeDocument/2006/relationships/hyperlink" Target="http://belimo.com.ua/files/file00369.pdf" TargetMode="External"/><Relationship Id="rId78" Type="http://schemas.openxmlformats.org/officeDocument/2006/relationships/hyperlink" Target="http://belimo.com.ua/files/file00370.pdf" TargetMode="External"/><Relationship Id="rId81" Type="http://schemas.openxmlformats.org/officeDocument/2006/relationships/hyperlink" Target="http://www.belimo.ch/pdf/e/GK24A-MF_1_2_en.pdf" TargetMode="External"/><Relationship Id="rId86" Type="http://schemas.openxmlformats.org/officeDocument/2006/relationships/hyperlink" Target="http://www.belimo.ch/pdf/e/LH230A_1_3_en.pdf" TargetMode="External"/><Relationship Id="rId94" Type="http://schemas.openxmlformats.org/officeDocument/2006/relationships/hyperlink" Target="http://www.belimo.ch/pdf/e/LH24A-MF_1_1_en.pdf" TargetMode="External"/><Relationship Id="rId99" Type="http://schemas.openxmlformats.org/officeDocument/2006/relationships/hyperlink" Target="http://www.belimo.ch/pdf/e/SH24A_1_3_en.pdf" TargetMode="External"/><Relationship Id="rId101" Type="http://schemas.openxmlformats.org/officeDocument/2006/relationships/hyperlink" Target="http://www.belimo.ch/pdf/e/SH230A_1_3_en.pdf" TargetMode="External"/><Relationship Id="rId122" Type="http://schemas.openxmlformats.org/officeDocument/2006/relationships/hyperlink" Target="http://belimo.com.ua/files/file00238.pdf" TargetMode="External"/><Relationship Id="rId130" Type="http://schemas.openxmlformats.org/officeDocument/2006/relationships/hyperlink" Target="http://www.belimo.ch/CH/EN/Product/Accessories/AccessoryDetail.cfm?MatNr=AV8-25&amp;CatNr=9901&amp;" TargetMode="External"/><Relationship Id="rId135" Type="http://schemas.openxmlformats.org/officeDocument/2006/relationships/hyperlink" Target="http://www.belimo.ch/pdf/e/2_AF_4_e10_2.pdf" TargetMode="External"/><Relationship Id="rId143" Type="http://schemas.openxmlformats.org/officeDocument/2006/relationships/hyperlink" Target="http://belimo.com.ua/files/file00237.pdf" TargetMode="External"/><Relationship Id="rId148" Type="http://schemas.openxmlformats.org/officeDocument/2006/relationships/hyperlink" Target="http://belimo.com.ua/files/file00237.pdf" TargetMode="External"/><Relationship Id="rId151" Type="http://schemas.openxmlformats.org/officeDocument/2006/relationships/hyperlink" Target="http://www.belimo.ch/pdf/e/NFA_1_1_en.pdf" TargetMode="External"/><Relationship Id="rId156" Type="http://schemas.openxmlformats.org/officeDocument/2006/relationships/hyperlink" Target="http://www.belimo.ch/pdf/e/CH24-L.._1_1_en.pdf" TargetMode="External"/><Relationship Id="rId164" Type="http://schemas.openxmlformats.org/officeDocument/2006/relationships/hyperlink" Target="http://www.belimo.ch/pdf/e/ch24-sr-.._1_1_en.pdf" TargetMode="External"/><Relationship Id="rId169" Type="http://schemas.openxmlformats.org/officeDocument/2006/relationships/printerSettings" Target="../printerSettings/printerSettings3.bin"/><Relationship Id="rId4" Type="http://schemas.openxmlformats.org/officeDocument/2006/relationships/hyperlink" Target="http://belimo.com.ua/files/file00216.pdf" TargetMode="External"/><Relationship Id="rId9" Type="http://schemas.openxmlformats.org/officeDocument/2006/relationships/hyperlink" Target="http://belimo.com.ua/files/file00220.pdf" TargetMode="External"/><Relationship Id="rId13" Type="http://schemas.openxmlformats.org/officeDocument/2006/relationships/hyperlink" Target="http://belimo.com.ua/files/file00225.pdf" TargetMode="External"/><Relationship Id="rId18" Type="http://schemas.openxmlformats.org/officeDocument/2006/relationships/hyperlink" Target="http://belimo.com.ua/files/file00229.pdf" TargetMode="External"/><Relationship Id="rId39" Type="http://schemas.openxmlformats.org/officeDocument/2006/relationships/hyperlink" Target="http://belimo.com.ua/files/file00226.pdf" TargetMode="External"/><Relationship Id="rId109" Type="http://schemas.openxmlformats.org/officeDocument/2006/relationships/hyperlink" Target="http://www.belimo.ch/pdf/e/LU24A_1_1_en.pdf" TargetMode="External"/><Relationship Id="rId34" Type="http://schemas.openxmlformats.org/officeDocument/2006/relationships/hyperlink" Target="http://www.belimo.ch/pdf/e/GM24A-MF_2_0_en.pdf" TargetMode="External"/><Relationship Id="rId50" Type="http://schemas.openxmlformats.org/officeDocument/2006/relationships/hyperlink" Target="http://www.belimo.ch/pdf/e/TF24-3_datasheet_en-gb.pdf" TargetMode="External"/><Relationship Id="rId55" Type="http://schemas.openxmlformats.org/officeDocument/2006/relationships/hyperlink" Target="http://belimo.com.ua/files/file00217.pdf" TargetMode="External"/><Relationship Id="rId76" Type="http://schemas.openxmlformats.org/officeDocument/2006/relationships/hyperlink" Target="http://belimo.com.ua/files/file00370.pdf" TargetMode="External"/><Relationship Id="rId97" Type="http://schemas.openxmlformats.org/officeDocument/2006/relationships/hyperlink" Target="http://www.belimo.ch/pdf/e/LH230ASR_1_3_en.pdf" TargetMode="External"/><Relationship Id="rId104" Type="http://schemas.openxmlformats.org/officeDocument/2006/relationships/hyperlink" Target="http://www.belimo.ch/pdf/e/SH24A-SR_1_2_en.pdf" TargetMode="External"/><Relationship Id="rId120" Type="http://schemas.openxmlformats.org/officeDocument/2006/relationships/hyperlink" Target="http://belimo.com.ua/files/file00238.pdf" TargetMode="External"/><Relationship Id="rId125" Type="http://schemas.openxmlformats.org/officeDocument/2006/relationships/hyperlink" Target="http://belimo.com.ua/files/file00239.pdf" TargetMode="External"/><Relationship Id="rId141" Type="http://schemas.openxmlformats.org/officeDocument/2006/relationships/hyperlink" Target="http://belimo.com.ua/files/file00224.pdf" TargetMode="External"/><Relationship Id="rId146" Type="http://schemas.openxmlformats.org/officeDocument/2006/relationships/hyperlink" Target="http://belimo.com.ua/files/file00237.pdf" TargetMode="External"/><Relationship Id="rId167" Type="http://schemas.openxmlformats.org/officeDocument/2006/relationships/hyperlink" Target="http://belimo.com.ua/files/file00380.pdf" TargetMode="External"/><Relationship Id="rId7" Type="http://schemas.openxmlformats.org/officeDocument/2006/relationships/hyperlink" Target="http://belimo.com.ua/files/file00219.pdf" TargetMode="External"/><Relationship Id="rId71" Type="http://schemas.openxmlformats.org/officeDocument/2006/relationships/hyperlink" Target="http://belimo.com.ua/files/file00354.pdf" TargetMode="External"/><Relationship Id="rId92" Type="http://schemas.openxmlformats.org/officeDocument/2006/relationships/hyperlink" Target="http://www.belimo.ch/pdf/e/LH24A-MF_1_1_en.pdf" TargetMode="External"/><Relationship Id="rId162" Type="http://schemas.openxmlformats.org/officeDocument/2006/relationships/hyperlink" Target="http://www.belimo.ch/pdf/e/ch24-sr-.._1_1_en.pdf" TargetMode="External"/><Relationship Id="rId2" Type="http://schemas.openxmlformats.org/officeDocument/2006/relationships/hyperlink" Target="http://belimo.com.ua/files/file00216.pdf" TargetMode="External"/><Relationship Id="rId29" Type="http://schemas.openxmlformats.org/officeDocument/2006/relationships/hyperlink" Target="http://www.belimo.ch/pdf/e/SM24A-MA_2_0_en.pdf" TargetMode="External"/><Relationship Id="rId24" Type="http://schemas.openxmlformats.org/officeDocument/2006/relationships/hyperlink" Target="http://belimo.com.ua/files/file00230.pdf" TargetMode="External"/><Relationship Id="rId40" Type="http://schemas.openxmlformats.org/officeDocument/2006/relationships/hyperlink" Target="http://belimo.com.ua/files/file00226.pdf" TargetMode="External"/><Relationship Id="rId45" Type="http://schemas.openxmlformats.org/officeDocument/2006/relationships/hyperlink" Target="http://belimo.com.ua/files/file00214.pdf" TargetMode="External"/><Relationship Id="rId66" Type="http://schemas.openxmlformats.org/officeDocument/2006/relationships/hyperlink" Target="http://belimo.com.ua/files/file00353.pdf" TargetMode="External"/><Relationship Id="rId87" Type="http://schemas.openxmlformats.org/officeDocument/2006/relationships/hyperlink" Target="http://www.belimo.ch/pdf/e/LH230A_1_3_en.pdf" TargetMode="External"/><Relationship Id="rId110" Type="http://schemas.openxmlformats.org/officeDocument/2006/relationships/hyperlink" Target="http://www.belimo.ch/pdf/e/LU230A_1_1_en.pdf" TargetMode="External"/><Relationship Id="rId115" Type="http://schemas.openxmlformats.org/officeDocument/2006/relationships/hyperlink" Target="http://www.belimo.ch/pdf/e/SH24A-MF_1_4_en.pdf" TargetMode="External"/><Relationship Id="rId131" Type="http://schemas.openxmlformats.org/officeDocument/2006/relationships/hyperlink" Target="http://www.belimo.ch/pdf/e/AV12-25-I.pdf" TargetMode="External"/><Relationship Id="rId136" Type="http://schemas.openxmlformats.org/officeDocument/2006/relationships/hyperlink" Target="http://belimo.com.ua/files/file00224.pdf" TargetMode="External"/><Relationship Id="rId157" Type="http://schemas.openxmlformats.org/officeDocument/2006/relationships/hyperlink" Target="http://www.belimo.ch/pdf/e/CH24-L.._1_1_en.pdf" TargetMode="External"/><Relationship Id="rId61" Type="http://schemas.openxmlformats.org/officeDocument/2006/relationships/hyperlink" Target="http://belimo.com.ua/files/file00361.pdf" TargetMode="External"/><Relationship Id="rId82" Type="http://schemas.openxmlformats.org/officeDocument/2006/relationships/hyperlink" Target="http://www.belimo.ch/pdf/e/LH24A_1_3_en.pdf" TargetMode="External"/><Relationship Id="rId152" Type="http://schemas.openxmlformats.org/officeDocument/2006/relationships/hyperlink" Target="http://www.belimo.ch/pdf/e/NFA-S2_1_1_en.pdf" TargetMode="External"/><Relationship Id="rId19" Type="http://schemas.openxmlformats.org/officeDocument/2006/relationships/hyperlink" Target="http://belimo.com.ua/files/file00229.pdf" TargetMode="External"/><Relationship Id="rId14" Type="http://schemas.openxmlformats.org/officeDocument/2006/relationships/hyperlink" Target="http://belimo.com.ua/files/file00225.pdf" TargetMode="External"/><Relationship Id="rId30" Type="http://schemas.openxmlformats.org/officeDocument/2006/relationships/hyperlink" Target="http://www.belimo.ch/pdf/e/SMC24A-MF_1_1_en.pdf" TargetMode="External"/><Relationship Id="rId35" Type="http://schemas.openxmlformats.org/officeDocument/2006/relationships/hyperlink" Target="http://belimo.com.ua/files/file00221.pdf" TargetMode="External"/><Relationship Id="rId56" Type="http://schemas.openxmlformats.org/officeDocument/2006/relationships/hyperlink" Target="http://belimo.com.ua/files/file00218.pdf" TargetMode="External"/><Relationship Id="rId77" Type="http://schemas.openxmlformats.org/officeDocument/2006/relationships/hyperlink" Target="http://belimo.com.ua/files/file00370.pdf" TargetMode="External"/><Relationship Id="rId100" Type="http://schemas.openxmlformats.org/officeDocument/2006/relationships/hyperlink" Target="http://www.belimo.ch/pdf/e/SH24A_1_3_en.pdf" TargetMode="External"/><Relationship Id="rId105" Type="http://schemas.openxmlformats.org/officeDocument/2006/relationships/hyperlink" Target="http://www.belimo.ch/pdf/e/SH24A-SR_1_2_en.pdf" TargetMode="External"/><Relationship Id="rId126" Type="http://schemas.openxmlformats.org/officeDocument/2006/relationships/hyperlink" Target="http://belimo.com.ua/files/file00239.pdf" TargetMode="External"/><Relationship Id="rId147" Type="http://schemas.openxmlformats.org/officeDocument/2006/relationships/hyperlink" Target="http://belimo.com.ua/files/file00237.pdf" TargetMode="External"/><Relationship Id="rId168" Type="http://schemas.openxmlformats.org/officeDocument/2006/relationships/hyperlink" Target="http://belimo.com.ua/files/file00430.pdf" TargetMode="External"/><Relationship Id="rId8" Type="http://schemas.openxmlformats.org/officeDocument/2006/relationships/hyperlink" Target="http://belimo.com.ua/files/file00219.pdf" TargetMode="External"/><Relationship Id="rId51" Type="http://schemas.openxmlformats.org/officeDocument/2006/relationships/hyperlink" Target="http://www.belimo.ch/pdf/e/TF230-SR_datasheet_en-gb.pdf" TargetMode="External"/><Relationship Id="rId72" Type="http://schemas.openxmlformats.org/officeDocument/2006/relationships/hyperlink" Target="http://belimo.com.ua/files/file00369.pdf" TargetMode="External"/><Relationship Id="rId93" Type="http://schemas.openxmlformats.org/officeDocument/2006/relationships/hyperlink" Target="http://www.belimo.ch/pdf/e/LH24A-MF_1_1_en.pdf" TargetMode="External"/><Relationship Id="rId98" Type="http://schemas.openxmlformats.org/officeDocument/2006/relationships/hyperlink" Target="http://www.belimo.ch/pdf/e/SH24A_1_3_en.pdf" TargetMode="External"/><Relationship Id="rId121" Type="http://schemas.openxmlformats.org/officeDocument/2006/relationships/hyperlink" Target="http://belimo.com.ua/files/file00238.pdf" TargetMode="External"/><Relationship Id="rId142" Type="http://schemas.openxmlformats.org/officeDocument/2006/relationships/hyperlink" Target="http://belimo.com.ua/files/file00224.pdf" TargetMode="External"/><Relationship Id="rId163" Type="http://schemas.openxmlformats.org/officeDocument/2006/relationships/hyperlink" Target="http://www.belimo.ch/pdf/e/ch24-sr-.._1_1_en.pdf" TargetMode="External"/><Relationship Id="rId3" Type="http://schemas.openxmlformats.org/officeDocument/2006/relationships/hyperlink" Target="http://belimo.com.ua/files/file00216.pdf" TargetMode="External"/><Relationship Id="rId25" Type="http://schemas.openxmlformats.org/officeDocument/2006/relationships/hyperlink" Target="http://belimo.com.ua/files/file00230.pdf" TargetMode="External"/><Relationship Id="rId46" Type="http://schemas.openxmlformats.org/officeDocument/2006/relationships/hyperlink" Target="http://belimo.com.ua/files/file00214.pdf" TargetMode="External"/><Relationship Id="rId67" Type="http://schemas.openxmlformats.org/officeDocument/2006/relationships/hyperlink" Target="http://belimo.com.ua/files/file00353.pdf" TargetMode="External"/><Relationship Id="rId116" Type="http://schemas.openxmlformats.org/officeDocument/2006/relationships/hyperlink" Target="http://belimo.com.ua/files/file00236.pdf" TargetMode="External"/><Relationship Id="rId137" Type="http://schemas.openxmlformats.org/officeDocument/2006/relationships/hyperlink" Target="http://belimo.com.ua/files/file00224.pdf" TargetMode="External"/><Relationship Id="rId158" Type="http://schemas.openxmlformats.org/officeDocument/2006/relationships/hyperlink" Target="http://www.belimo.ch/CH/EN/Product/Actuators/ProductDetail.cfm?MatNr=CH230-L40.2&amp;CatNr=0203030101&amp;" TargetMode="External"/><Relationship Id="rId20" Type="http://schemas.openxmlformats.org/officeDocument/2006/relationships/hyperlink" Target="http://belimo.com.ua/files/file00229.pdf" TargetMode="External"/><Relationship Id="rId41" Type="http://schemas.openxmlformats.org/officeDocument/2006/relationships/hyperlink" Target="http://www.belimo.ch/pdf/e/SMQ24A_1_1_en.pdf" TargetMode="External"/><Relationship Id="rId62" Type="http://schemas.openxmlformats.org/officeDocument/2006/relationships/hyperlink" Target="http://belimo.com.ua/files/file00362.pdf" TargetMode="External"/><Relationship Id="rId83" Type="http://schemas.openxmlformats.org/officeDocument/2006/relationships/hyperlink" Target="http://www.belimo.ch/pdf/e/LH24A_1_3_en.pdf" TargetMode="External"/><Relationship Id="rId88" Type="http://schemas.openxmlformats.org/officeDocument/2006/relationships/hyperlink" Target="http://www.belimo.ch/pdf/e/LH230A_1_3_en.pdf" TargetMode="External"/><Relationship Id="rId111" Type="http://schemas.openxmlformats.org/officeDocument/2006/relationships/hyperlink" Target="http://www.belimo.ch/pdf/e/LU24A-SR_1_1_en.pdf" TargetMode="External"/><Relationship Id="rId132" Type="http://schemas.openxmlformats.org/officeDocument/2006/relationships/hyperlink" Target="http://www.belimo.ch/pdf/e/ZDB-LU.pdf" TargetMode="External"/><Relationship Id="rId153" Type="http://schemas.openxmlformats.org/officeDocument/2006/relationships/hyperlink" Target="http://www.belimo.ch/pdf/e/SFA_1_1_en.pdf"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belimo.com.ua/files/file00249.pdf" TargetMode="External"/><Relationship Id="rId18" Type="http://schemas.openxmlformats.org/officeDocument/2006/relationships/hyperlink" Target="http://belimo.com.ua/files/file00248.pdf" TargetMode="External"/><Relationship Id="rId26" Type="http://schemas.openxmlformats.org/officeDocument/2006/relationships/hyperlink" Target="http://belimo.com.ua/files/file00250.pdf" TargetMode="External"/><Relationship Id="rId39" Type="http://schemas.openxmlformats.org/officeDocument/2006/relationships/hyperlink" Target="http://belimo.com.ua/files/file00445.pdf" TargetMode="External"/><Relationship Id="rId21" Type="http://schemas.openxmlformats.org/officeDocument/2006/relationships/hyperlink" Target="http://www.belimo.ch/CH/EN/Product/Accessories/AccessoryDetail.cfm?MatNr=ZBAE95&amp;CatNr=9902&amp;" TargetMode="External"/><Relationship Id="rId34" Type="http://schemas.openxmlformats.org/officeDocument/2006/relationships/hyperlink" Target="http://belimo.com.ua/files/file00444.pdf" TargetMode="External"/><Relationship Id="rId42" Type="http://schemas.openxmlformats.org/officeDocument/2006/relationships/hyperlink" Target="http://belimo.com.ua/files/file00445.pdf" TargetMode="External"/><Relationship Id="rId47" Type="http://schemas.openxmlformats.org/officeDocument/2006/relationships/hyperlink" Target="http://belimo.com.ua/files/file00446.pdf" TargetMode="External"/><Relationship Id="rId50" Type="http://schemas.openxmlformats.org/officeDocument/2006/relationships/hyperlink" Target="http://belimo.com.ua/files/file00446.pdf" TargetMode="External"/><Relationship Id="rId55" Type="http://schemas.openxmlformats.org/officeDocument/2006/relationships/hyperlink" Target="http://belimo.com.ua/files/file00447.pdf" TargetMode="External"/><Relationship Id="rId63" Type="http://schemas.openxmlformats.org/officeDocument/2006/relationships/hyperlink" Target="http://belimo.com.ua/files/file00244.pdf" TargetMode="External"/><Relationship Id="rId68" Type="http://schemas.openxmlformats.org/officeDocument/2006/relationships/hyperlink" Target="http://belimo.com.ua/files/file00244.pdf" TargetMode="External"/><Relationship Id="rId76" Type="http://schemas.openxmlformats.org/officeDocument/2006/relationships/drawing" Target="../drawings/drawing4.xml"/><Relationship Id="rId7" Type="http://schemas.openxmlformats.org/officeDocument/2006/relationships/hyperlink" Target="http://belimo.com.ua/files/file00245.pdf" TargetMode="External"/><Relationship Id="rId71" Type="http://schemas.openxmlformats.org/officeDocument/2006/relationships/hyperlink" Target="http://belimo.com.ua/files/file00243.pdf" TargetMode="External"/><Relationship Id="rId2" Type="http://schemas.openxmlformats.org/officeDocument/2006/relationships/hyperlink" Target="http://belimo.com.ua/files/file00247.pdf" TargetMode="External"/><Relationship Id="rId16" Type="http://schemas.openxmlformats.org/officeDocument/2006/relationships/hyperlink" Target="http://belimo.com.ua/files/file00249.pdf" TargetMode="External"/><Relationship Id="rId29" Type="http://schemas.openxmlformats.org/officeDocument/2006/relationships/hyperlink" Target="http://belimo.com.ua/files/file00250.pdf" TargetMode="External"/><Relationship Id="rId11" Type="http://schemas.openxmlformats.org/officeDocument/2006/relationships/hyperlink" Target="http://belimo.com.ua/files/file00245.pdf" TargetMode="External"/><Relationship Id="rId24" Type="http://schemas.openxmlformats.org/officeDocument/2006/relationships/hyperlink" Target="http://belimo.com.ua/files/file00250.pdf" TargetMode="External"/><Relationship Id="rId32" Type="http://schemas.openxmlformats.org/officeDocument/2006/relationships/hyperlink" Target="http://belimo.com.ua/files/file00444.pdf" TargetMode="External"/><Relationship Id="rId37" Type="http://schemas.openxmlformats.org/officeDocument/2006/relationships/hyperlink" Target="http://belimo.com.ua/files/file00444.pdf" TargetMode="External"/><Relationship Id="rId40" Type="http://schemas.openxmlformats.org/officeDocument/2006/relationships/hyperlink" Target="http://belimo.com.ua/files/file00445.pdf" TargetMode="External"/><Relationship Id="rId45" Type="http://schemas.openxmlformats.org/officeDocument/2006/relationships/hyperlink" Target="http://belimo.com.ua/files/file00445.pdf" TargetMode="External"/><Relationship Id="rId53" Type="http://schemas.openxmlformats.org/officeDocument/2006/relationships/hyperlink" Target="http://belimo.com.ua/files/file00446.pdf" TargetMode="External"/><Relationship Id="rId58" Type="http://schemas.openxmlformats.org/officeDocument/2006/relationships/hyperlink" Target="http://belimo.com.ua/files/file00447.pdf" TargetMode="External"/><Relationship Id="rId66" Type="http://schemas.openxmlformats.org/officeDocument/2006/relationships/hyperlink" Target="http://belimo.com.ua/files/file00244.pdf" TargetMode="External"/><Relationship Id="rId74" Type="http://schemas.openxmlformats.org/officeDocument/2006/relationships/hyperlink" Target="http://belimo.com.ua/files/file00243.pdf" TargetMode="External"/><Relationship Id="rId5" Type="http://schemas.openxmlformats.org/officeDocument/2006/relationships/hyperlink" Target="http://belimo.com.ua/files/file00247.pdf" TargetMode="External"/><Relationship Id="rId15" Type="http://schemas.openxmlformats.org/officeDocument/2006/relationships/hyperlink" Target="http://belimo.com.ua/files/file00249.pdf" TargetMode="External"/><Relationship Id="rId23" Type="http://schemas.openxmlformats.org/officeDocument/2006/relationships/hyperlink" Target="http://belimo.com.ua/files/file00250.pdf" TargetMode="External"/><Relationship Id="rId28" Type="http://schemas.openxmlformats.org/officeDocument/2006/relationships/hyperlink" Target="http://belimo.com.ua/files/file00250.pdf" TargetMode="External"/><Relationship Id="rId36" Type="http://schemas.openxmlformats.org/officeDocument/2006/relationships/hyperlink" Target="http://belimo.com.ua/files/file00444.pdf" TargetMode="External"/><Relationship Id="rId49" Type="http://schemas.openxmlformats.org/officeDocument/2006/relationships/hyperlink" Target="http://belimo.com.ua/files/file00446.pdf" TargetMode="External"/><Relationship Id="rId57" Type="http://schemas.openxmlformats.org/officeDocument/2006/relationships/hyperlink" Target="http://belimo.com.ua/files/file00447.pdf" TargetMode="External"/><Relationship Id="rId61" Type="http://schemas.openxmlformats.org/officeDocument/2006/relationships/hyperlink" Target="http://belimo.com.ua/files/file00430.pdf" TargetMode="External"/><Relationship Id="rId10" Type="http://schemas.openxmlformats.org/officeDocument/2006/relationships/hyperlink" Target="http://belimo.com.ua/files/file00245.pdf" TargetMode="External"/><Relationship Id="rId19" Type="http://schemas.openxmlformats.org/officeDocument/2006/relationships/hyperlink" Target="http://www.belimo.ch/pdf/e/bae72_4_e.pdf" TargetMode="External"/><Relationship Id="rId31" Type="http://schemas.openxmlformats.org/officeDocument/2006/relationships/hyperlink" Target="http://belimo.com.ua/files/file00444.pdf" TargetMode="External"/><Relationship Id="rId44" Type="http://schemas.openxmlformats.org/officeDocument/2006/relationships/hyperlink" Target="http://belimo.com.ua/files/file00445.pdf" TargetMode="External"/><Relationship Id="rId52" Type="http://schemas.openxmlformats.org/officeDocument/2006/relationships/hyperlink" Target="http://belimo.com.ua/files/file00446.pdf" TargetMode="External"/><Relationship Id="rId60" Type="http://schemas.openxmlformats.org/officeDocument/2006/relationships/hyperlink" Target="http://belimo.com.ua/files/file00447.pdf" TargetMode="External"/><Relationship Id="rId65" Type="http://schemas.openxmlformats.org/officeDocument/2006/relationships/hyperlink" Target="http://belimo.com.ua/files/file00244.pdf" TargetMode="External"/><Relationship Id="rId73" Type="http://schemas.openxmlformats.org/officeDocument/2006/relationships/hyperlink" Target="http://belimo.com.ua/files/file00243.pdf" TargetMode="External"/><Relationship Id="rId4" Type="http://schemas.openxmlformats.org/officeDocument/2006/relationships/hyperlink" Target="http://belimo.com.ua/files/file00247.pdf" TargetMode="External"/><Relationship Id="rId9" Type="http://schemas.openxmlformats.org/officeDocument/2006/relationships/hyperlink" Target="http://belimo.com.ua/files/file00245.pdf" TargetMode="External"/><Relationship Id="rId14" Type="http://schemas.openxmlformats.org/officeDocument/2006/relationships/hyperlink" Target="http://belimo.com.ua/files/file00249.pdf" TargetMode="External"/><Relationship Id="rId22" Type="http://schemas.openxmlformats.org/officeDocument/2006/relationships/hyperlink" Target="http://belimo.com.ua/files/file00250.pdf" TargetMode="External"/><Relationship Id="rId27" Type="http://schemas.openxmlformats.org/officeDocument/2006/relationships/hyperlink" Target="http://belimo.com.ua/files/file00250.pdf" TargetMode="External"/><Relationship Id="rId30" Type="http://schemas.openxmlformats.org/officeDocument/2006/relationships/hyperlink" Target="http://belimo.com.ua/files/file00444.pdf" TargetMode="External"/><Relationship Id="rId35" Type="http://schemas.openxmlformats.org/officeDocument/2006/relationships/hyperlink" Target="http://belimo.com.ua/files/file00444.pdf" TargetMode="External"/><Relationship Id="rId43" Type="http://schemas.openxmlformats.org/officeDocument/2006/relationships/hyperlink" Target="http://belimo.com.ua/files/file00445.pdf" TargetMode="External"/><Relationship Id="rId48" Type="http://schemas.openxmlformats.org/officeDocument/2006/relationships/hyperlink" Target="http://belimo.com.ua/files/file00446.pdf" TargetMode="External"/><Relationship Id="rId56" Type="http://schemas.openxmlformats.org/officeDocument/2006/relationships/hyperlink" Target="http://belimo.com.ua/files/file00447.pdf" TargetMode="External"/><Relationship Id="rId64" Type="http://schemas.openxmlformats.org/officeDocument/2006/relationships/hyperlink" Target="http://belimo.com.ua/files/file00244.pdf" TargetMode="External"/><Relationship Id="rId69" Type="http://schemas.openxmlformats.org/officeDocument/2006/relationships/hyperlink" Target="http://belimo.com.ua/files/file00243.pdf" TargetMode="External"/><Relationship Id="rId8" Type="http://schemas.openxmlformats.org/officeDocument/2006/relationships/hyperlink" Target="http://belimo.com.ua/files/file00245.pdf" TargetMode="External"/><Relationship Id="rId51" Type="http://schemas.openxmlformats.org/officeDocument/2006/relationships/hyperlink" Target="http://belimo.com.ua/files/file00446.pdf" TargetMode="External"/><Relationship Id="rId72" Type="http://schemas.openxmlformats.org/officeDocument/2006/relationships/hyperlink" Target="http://belimo.com.ua/files/file00243.pdf" TargetMode="External"/><Relationship Id="rId3" Type="http://schemas.openxmlformats.org/officeDocument/2006/relationships/hyperlink" Target="http://belimo.com.ua/files/file00247.pdf" TargetMode="External"/><Relationship Id="rId12" Type="http://schemas.openxmlformats.org/officeDocument/2006/relationships/hyperlink" Target="http://belimo.com.ua/files/file00245.pdf" TargetMode="External"/><Relationship Id="rId17" Type="http://schemas.openxmlformats.org/officeDocument/2006/relationships/hyperlink" Target="http://belimo.com.ua/files/file00249.pdf" TargetMode="External"/><Relationship Id="rId25" Type="http://schemas.openxmlformats.org/officeDocument/2006/relationships/hyperlink" Target="http://belimo.com.ua/files/file00250.pdf" TargetMode="External"/><Relationship Id="rId33" Type="http://schemas.openxmlformats.org/officeDocument/2006/relationships/hyperlink" Target="http://belimo.com.ua/files/file00444.pdf" TargetMode="External"/><Relationship Id="rId38" Type="http://schemas.openxmlformats.org/officeDocument/2006/relationships/hyperlink" Target="http://belimo.com.ua/files/file00445.pdf" TargetMode="External"/><Relationship Id="rId46" Type="http://schemas.openxmlformats.org/officeDocument/2006/relationships/hyperlink" Target="http://belimo.com.ua/files/file00446.pdf" TargetMode="External"/><Relationship Id="rId59" Type="http://schemas.openxmlformats.org/officeDocument/2006/relationships/hyperlink" Target="http://belimo.com.ua/files/file00447.pdf" TargetMode="External"/><Relationship Id="rId67" Type="http://schemas.openxmlformats.org/officeDocument/2006/relationships/hyperlink" Target="http://belimo.com.ua/files/file00244.pdf" TargetMode="External"/><Relationship Id="rId20" Type="http://schemas.openxmlformats.org/officeDocument/2006/relationships/hyperlink" Target="http://www.belimo.ch/CH/EN/Product/Accessories/AccessoryDetail.cfm?MatNr=ZBAE72&amp;CatNr=9902&amp;" TargetMode="External"/><Relationship Id="rId41" Type="http://schemas.openxmlformats.org/officeDocument/2006/relationships/hyperlink" Target="http://belimo.com.ua/files/file00445.pdf" TargetMode="External"/><Relationship Id="rId54" Type="http://schemas.openxmlformats.org/officeDocument/2006/relationships/hyperlink" Target="http://belimo.com.ua/files/file00447.pdf" TargetMode="External"/><Relationship Id="rId62" Type="http://schemas.openxmlformats.org/officeDocument/2006/relationships/hyperlink" Target="http://belimo.com.ua/files/file00382.pdf" TargetMode="External"/><Relationship Id="rId70" Type="http://schemas.openxmlformats.org/officeDocument/2006/relationships/hyperlink" Target="http://belimo.com.ua/files/file00243.pdf" TargetMode="External"/><Relationship Id="rId75" Type="http://schemas.openxmlformats.org/officeDocument/2006/relationships/printerSettings" Target="../printerSettings/printerSettings4.bin"/><Relationship Id="rId1" Type="http://schemas.openxmlformats.org/officeDocument/2006/relationships/hyperlink" Target="http://belimo.com.ua/files/file00247.pdf" TargetMode="External"/><Relationship Id="rId6" Type="http://schemas.openxmlformats.org/officeDocument/2006/relationships/hyperlink" Target="http://belimo.com.ua/files/file00247.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belimo.ch/pdf/e/SRF24A-SR-S2(-O)_1_0_en.pdf" TargetMode="External"/><Relationship Id="rId117" Type="http://schemas.openxmlformats.org/officeDocument/2006/relationships/hyperlink" Target="http://www.belimo.ch/pdf/e/TRY230_datasheet_en-gb.pdf" TargetMode="External"/><Relationship Id="rId21" Type="http://schemas.openxmlformats.org/officeDocument/2006/relationships/hyperlink" Target="http://www.belimo.ch/pdf/e/TRF24-MFT(-O)_1_0_en.pdf" TargetMode="External"/><Relationship Id="rId42" Type="http://schemas.openxmlformats.org/officeDocument/2006/relationships/hyperlink" Target="http://belimo.com.ua/files/file00330.pdf" TargetMode="External"/><Relationship Id="rId47" Type="http://schemas.openxmlformats.org/officeDocument/2006/relationships/hyperlink" Target="http://belimo.com.ua/files/file00330.pdf" TargetMode="External"/><Relationship Id="rId63" Type="http://schemas.openxmlformats.org/officeDocument/2006/relationships/hyperlink" Target="http://belimo.com.ua/files/file00330.pdf" TargetMode="External"/><Relationship Id="rId68" Type="http://schemas.openxmlformats.org/officeDocument/2006/relationships/hyperlink" Target="http://belimo.com.ua/files/file00330.pdf" TargetMode="External"/><Relationship Id="rId84" Type="http://schemas.openxmlformats.org/officeDocument/2006/relationships/hyperlink" Target="http://belimo.com.ua/files/file00330.pdf" TargetMode="External"/><Relationship Id="rId89" Type="http://schemas.openxmlformats.org/officeDocument/2006/relationships/hyperlink" Target="http://belimo.com.ua/files/file00330.pdf" TargetMode="External"/><Relationship Id="rId112" Type="http://schemas.openxmlformats.org/officeDocument/2006/relationships/hyperlink" Target="http://www.belimo.ch/pdf/e/TRY24_datasheet_en-gb.pdf" TargetMode="External"/><Relationship Id="rId133" Type="http://schemas.openxmlformats.org/officeDocument/2006/relationships/printerSettings" Target="../printerSettings/printerSettings5.bin"/><Relationship Id="rId16" Type="http://schemas.openxmlformats.org/officeDocument/2006/relationships/hyperlink" Target="http://belimo.com.ua/files/file00332.pdf" TargetMode="External"/><Relationship Id="rId107" Type="http://schemas.openxmlformats.org/officeDocument/2006/relationships/hyperlink" Target="http://www.belimo.ch/CH/EN/Download/download_popup.cfm?page=vdi" TargetMode="External"/><Relationship Id="rId11" Type="http://schemas.openxmlformats.org/officeDocument/2006/relationships/hyperlink" Target="http://belimo.com.ua/files/file00319.pdf" TargetMode="External"/><Relationship Id="rId32" Type="http://schemas.openxmlformats.org/officeDocument/2006/relationships/hyperlink" Target="http://belimo.com.ua/files/file00330.pdf" TargetMode="External"/><Relationship Id="rId37" Type="http://schemas.openxmlformats.org/officeDocument/2006/relationships/hyperlink" Target="http://belimo.com.ua/files/file00330.pdf" TargetMode="External"/><Relationship Id="rId53" Type="http://schemas.openxmlformats.org/officeDocument/2006/relationships/hyperlink" Target="http://belimo.com.ua/files/file00330.pdf" TargetMode="External"/><Relationship Id="rId58" Type="http://schemas.openxmlformats.org/officeDocument/2006/relationships/hyperlink" Target="http://belimo.com.ua/files/file00330.pdf" TargetMode="External"/><Relationship Id="rId74" Type="http://schemas.openxmlformats.org/officeDocument/2006/relationships/hyperlink" Target="http://belimo.com.ua/files/file00330.pdf" TargetMode="External"/><Relationship Id="rId79" Type="http://schemas.openxmlformats.org/officeDocument/2006/relationships/hyperlink" Target="http://belimo.com.ua/files/file00330.pdf" TargetMode="External"/><Relationship Id="rId102" Type="http://schemas.openxmlformats.org/officeDocument/2006/relationships/hyperlink" Target="http://belimo.com.ua/files/file00330.pdf" TargetMode="External"/><Relationship Id="rId123" Type="http://schemas.openxmlformats.org/officeDocument/2006/relationships/hyperlink" Target="http://belimo.com.ua/files/file00459.pdf" TargetMode="External"/><Relationship Id="rId128" Type="http://schemas.openxmlformats.org/officeDocument/2006/relationships/hyperlink" Target="http://belimo.com.ua/files/file00459.pdf" TargetMode="External"/><Relationship Id="rId5" Type="http://schemas.openxmlformats.org/officeDocument/2006/relationships/hyperlink" Target="http://belimo.com.ua/files/file00320.pdf" TargetMode="External"/><Relationship Id="rId90" Type="http://schemas.openxmlformats.org/officeDocument/2006/relationships/hyperlink" Target="http://belimo.com.ua/files/file00330.pdf" TargetMode="External"/><Relationship Id="rId95" Type="http://schemas.openxmlformats.org/officeDocument/2006/relationships/hyperlink" Target="http://belimo.com.ua/files/file00330.pdf" TargetMode="External"/><Relationship Id="rId14" Type="http://schemas.openxmlformats.org/officeDocument/2006/relationships/hyperlink" Target="http://belimo.com.ua/files/file00364.pdf" TargetMode="External"/><Relationship Id="rId22" Type="http://schemas.openxmlformats.org/officeDocument/2006/relationships/hyperlink" Target="http://www.belimo.ch/pdf/e/TRF24-MFT(-O)_1_0_en.pdf" TargetMode="External"/><Relationship Id="rId27" Type="http://schemas.openxmlformats.org/officeDocument/2006/relationships/hyperlink" Target="http://www.belimo.ch/pdf/e/SRF24A-SR-S2(-O)_1_0_en.pdf" TargetMode="External"/><Relationship Id="rId30" Type="http://schemas.openxmlformats.org/officeDocument/2006/relationships/hyperlink" Target="http://belimo.com.ua/files/file00330.pdf" TargetMode="External"/><Relationship Id="rId35" Type="http://schemas.openxmlformats.org/officeDocument/2006/relationships/hyperlink" Target="http://belimo.com.ua/files/file00330.pdf" TargetMode="External"/><Relationship Id="rId43" Type="http://schemas.openxmlformats.org/officeDocument/2006/relationships/hyperlink" Target="http://belimo.com.ua/files/file00330.pdf" TargetMode="External"/><Relationship Id="rId48" Type="http://schemas.openxmlformats.org/officeDocument/2006/relationships/hyperlink" Target="http://belimo.com.ua/files/file00330.pdf" TargetMode="External"/><Relationship Id="rId56" Type="http://schemas.openxmlformats.org/officeDocument/2006/relationships/hyperlink" Target="http://belimo.com.ua/files/file00330.pdf" TargetMode="External"/><Relationship Id="rId64" Type="http://schemas.openxmlformats.org/officeDocument/2006/relationships/hyperlink" Target="http://belimo.com.ua/files/file00330.pdf" TargetMode="External"/><Relationship Id="rId69" Type="http://schemas.openxmlformats.org/officeDocument/2006/relationships/hyperlink" Target="http://belimo.com.ua/files/file00330.pdf" TargetMode="External"/><Relationship Id="rId77" Type="http://schemas.openxmlformats.org/officeDocument/2006/relationships/hyperlink" Target="http://belimo.com.ua/files/file00330.pdf" TargetMode="External"/><Relationship Id="rId100" Type="http://schemas.openxmlformats.org/officeDocument/2006/relationships/hyperlink" Target="http://belimo.com.ua/files/file00330.pdf" TargetMode="External"/><Relationship Id="rId105" Type="http://schemas.openxmlformats.org/officeDocument/2006/relationships/hyperlink" Target="http://www.belimo.ch/CH/EN/Download/index.cfm?page=VST" TargetMode="External"/><Relationship Id="rId113" Type="http://schemas.openxmlformats.org/officeDocument/2006/relationships/hyperlink" Target="http://belimo.com.ua/files/file00269.pdf" TargetMode="External"/><Relationship Id="rId118" Type="http://schemas.openxmlformats.org/officeDocument/2006/relationships/hyperlink" Target="http://www.belimo.ch/pdf/e/TRY24-SR_datasheet_en-gb.pdf" TargetMode="External"/><Relationship Id="rId126" Type="http://schemas.openxmlformats.org/officeDocument/2006/relationships/hyperlink" Target="http://belimo.com.ua/files/file00459.pdf" TargetMode="External"/><Relationship Id="rId134" Type="http://schemas.openxmlformats.org/officeDocument/2006/relationships/drawing" Target="../drawings/drawing5.xml"/><Relationship Id="rId8" Type="http://schemas.openxmlformats.org/officeDocument/2006/relationships/hyperlink" Target="http://belimo.com.ua/files/file00270.pdf" TargetMode="External"/><Relationship Id="rId51" Type="http://schemas.openxmlformats.org/officeDocument/2006/relationships/hyperlink" Target="http://belimo.com.ua/files/file00330.pdf" TargetMode="External"/><Relationship Id="rId72" Type="http://schemas.openxmlformats.org/officeDocument/2006/relationships/hyperlink" Target="http://belimo.com.ua/files/file00330.pdf" TargetMode="External"/><Relationship Id="rId80" Type="http://schemas.openxmlformats.org/officeDocument/2006/relationships/hyperlink" Target="http://belimo.com.ua/files/file00330.pdf" TargetMode="External"/><Relationship Id="rId85" Type="http://schemas.openxmlformats.org/officeDocument/2006/relationships/hyperlink" Target="http://belimo.com.ua/files/file00330.pdf" TargetMode="External"/><Relationship Id="rId93" Type="http://schemas.openxmlformats.org/officeDocument/2006/relationships/hyperlink" Target="http://belimo.com.ua/files/file00330.pdf" TargetMode="External"/><Relationship Id="rId98" Type="http://schemas.openxmlformats.org/officeDocument/2006/relationships/hyperlink" Target="http://belimo.com.ua/files/file00330.pdf" TargetMode="External"/><Relationship Id="rId121" Type="http://schemas.openxmlformats.org/officeDocument/2006/relationships/hyperlink" Target="http://belimo.com.ua/files/file00318.pdf" TargetMode="External"/><Relationship Id="rId3" Type="http://schemas.openxmlformats.org/officeDocument/2006/relationships/hyperlink" Target="http://belimo.com.ua/files/file00269.pdf" TargetMode="External"/><Relationship Id="rId12" Type="http://schemas.openxmlformats.org/officeDocument/2006/relationships/hyperlink" Target="http://belimo.com.ua/files/file00271.pdf" TargetMode="External"/><Relationship Id="rId17" Type="http://schemas.openxmlformats.org/officeDocument/2006/relationships/hyperlink" Target="http://belimo.com.ua/files/file00332.pdf" TargetMode="External"/><Relationship Id="rId25" Type="http://schemas.openxmlformats.org/officeDocument/2006/relationships/hyperlink" Target="http://www.belimo.ch/pdf/e/NRF24A-SR-S2(-O)_1_0_en.pdf" TargetMode="External"/><Relationship Id="rId33" Type="http://schemas.openxmlformats.org/officeDocument/2006/relationships/hyperlink" Target="http://belimo.com.ua/files/file00330.pdf" TargetMode="External"/><Relationship Id="rId38" Type="http://schemas.openxmlformats.org/officeDocument/2006/relationships/hyperlink" Target="http://belimo.com.ua/files/file00330.pdf" TargetMode="External"/><Relationship Id="rId46" Type="http://schemas.openxmlformats.org/officeDocument/2006/relationships/hyperlink" Target="http://belimo.com.ua/files/file00330.pdf" TargetMode="External"/><Relationship Id="rId59" Type="http://schemas.openxmlformats.org/officeDocument/2006/relationships/hyperlink" Target="http://belimo.com.ua/files/file00330.pdf" TargetMode="External"/><Relationship Id="rId67" Type="http://schemas.openxmlformats.org/officeDocument/2006/relationships/hyperlink" Target="http://belimo.com.ua/files/file00330.pdf" TargetMode="External"/><Relationship Id="rId103" Type="http://schemas.openxmlformats.org/officeDocument/2006/relationships/hyperlink" Target="http://belimo.com.ua/files/file00330.pdf" TargetMode="External"/><Relationship Id="rId108" Type="http://schemas.openxmlformats.org/officeDocument/2006/relationships/hyperlink" Target="http://belimo.com.ua/files/file00404.pdf" TargetMode="External"/><Relationship Id="rId116" Type="http://schemas.openxmlformats.org/officeDocument/2006/relationships/hyperlink" Target="http://belimo.com.ua/files/file00320.pdf" TargetMode="External"/><Relationship Id="rId124" Type="http://schemas.openxmlformats.org/officeDocument/2006/relationships/hyperlink" Target="http://belimo.com.ua/files/file00459.pdf" TargetMode="External"/><Relationship Id="rId129" Type="http://schemas.openxmlformats.org/officeDocument/2006/relationships/hyperlink" Target="http://belimo.com.ua/files/file00459.pdf" TargetMode="External"/><Relationship Id="rId20" Type="http://schemas.openxmlformats.org/officeDocument/2006/relationships/hyperlink" Target="http://belimo.com.ua/files/file00332.pdf" TargetMode="External"/><Relationship Id="rId41" Type="http://schemas.openxmlformats.org/officeDocument/2006/relationships/hyperlink" Target="http://belimo.com.ua/files/file00330.pdf" TargetMode="External"/><Relationship Id="rId54" Type="http://schemas.openxmlformats.org/officeDocument/2006/relationships/hyperlink" Target="http://belimo.com.ua/files/file00330.pdf" TargetMode="External"/><Relationship Id="rId62" Type="http://schemas.openxmlformats.org/officeDocument/2006/relationships/hyperlink" Target="http://belimo.com.ua/files/file00330.pdf" TargetMode="External"/><Relationship Id="rId70" Type="http://schemas.openxmlformats.org/officeDocument/2006/relationships/hyperlink" Target="http://belimo.com.ua/files/file00330.pdf" TargetMode="External"/><Relationship Id="rId75" Type="http://schemas.openxmlformats.org/officeDocument/2006/relationships/hyperlink" Target="http://belimo.com.ua/files/file00330.pdf" TargetMode="External"/><Relationship Id="rId83" Type="http://schemas.openxmlformats.org/officeDocument/2006/relationships/hyperlink" Target="http://belimo.com.ua/files/file00330.pdf" TargetMode="External"/><Relationship Id="rId88" Type="http://schemas.openxmlformats.org/officeDocument/2006/relationships/hyperlink" Target="http://belimo.com.ua/files/file00330.pdf" TargetMode="External"/><Relationship Id="rId91" Type="http://schemas.openxmlformats.org/officeDocument/2006/relationships/hyperlink" Target="http://belimo.com.ua/files/file00330.pdf" TargetMode="External"/><Relationship Id="rId96" Type="http://schemas.openxmlformats.org/officeDocument/2006/relationships/hyperlink" Target="http://belimo.com.ua/files/file00330.pdf" TargetMode="External"/><Relationship Id="rId111" Type="http://schemas.openxmlformats.org/officeDocument/2006/relationships/hyperlink" Target="http://belimo.com.ua/files/file00332.pdf" TargetMode="External"/><Relationship Id="rId132" Type="http://schemas.openxmlformats.org/officeDocument/2006/relationships/hyperlink" Target="http://www.belimo.ch/pdf/z/ZR24-2_mounting_instructiong.pdf" TargetMode="External"/><Relationship Id="rId1" Type="http://schemas.openxmlformats.org/officeDocument/2006/relationships/hyperlink" Target="http://belimo.com.ua/files/file00267.pdf" TargetMode="External"/><Relationship Id="rId6" Type="http://schemas.openxmlformats.org/officeDocument/2006/relationships/hyperlink" Target="http://belimo.com.ua/files/file00272.pdf" TargetMode="External"/><Relationship Id="rId15" Type="http://schemas.openxmlformats.org/officeDocument/2006/relationships/hyperlink" Target="http://belimo.com.ua/files/file00366.pdf" TargetMode="External"/><Relationship Id="rId23" Type="http://schemas.openxmlformats.org/officeDocument/2006/relationships/hyperlink" Target="http://belimo.com.ua/files/file00268.pdf" TargetMode="External"/><Relationship Id="rId28" Type="http://schemas.openxmlformats.org/officeDocument/2006/relationships/hyperlink" Target="http://belimo.com.ua/files/file00330.pdf" TargetMode="External"/><Relationship Id="rId36" Type="http://schemas.openxmlformats.org/officeDocument/2006/relationships/hyperlink" Target="http://belimo.com.ua/files/file00330.pdf" TargetMode="External"/><Relationship Id="rId49" Type="http://schemas.openxmlformats.org/officeDocument/2006/relationships/hyperlink" Target="http://belimo.com.ua/files/file00330.pdf" TargetMode="External"/><Relationship Id="rId57" Type="http://schemas.openxmlformats.org/officeDocument/2006/relationships/hyperlink" Target="http://belimo.com.ua/files/file00330.pdf" TargetMode="External"/><Relationship Id="rId106" Type="http://schemas.openxmlformats.org/officeDocument/2006/relationships/hyperlink" Target="http://belimo.com.ua/files/file00352.pdf" TargetMode="External"/><Relationship Id="rId114" Type="http://schemas.openxmlformats.org/officeDocument/2006/relationships/hyperlink" Target="http://belimo.com.ua/files/file00320.pdf" TargetMode="External"/><Relationship Id="rId119" Type="http://schemas.openxmlformats.org/officeDocument/2006/relationships/hyperlink" Target="http://belimo.com.ua/files/file00317.pdf" TargetMode="External"/><Relationship Id="rId127" Type="http://schemas.openxmlformats.org/officeDocument/2006/relationships/hyperlink" Target="http://belimo.com.ua/files/file00459.pdf" TargetMode="External"/><Relationship Id="rId10" Type="http://schemas.openxmlformats.org/officeDocument/2006/relationships/hyperlink" Target="http://belimo.com.ua/files/file00268.pdf" TargetMode="External"/><Relationship Id="rId31" Type="http://schemas.openxmlformats.org/officeDocument/2006/relationships/hyperlink" Target="http://belimo.com.ua/files/file00330.pdf" TargetMode="External"/><Relationship Id="rId44" Type="http://schemas.openxmlformats.org/officeDocument/2006/relationships/hyperlink" Target="http://belimo.com.ua/files/file00330.pdf" TargetMode="External"/><Relationship Id="rId52" Type="http://schemas.openxmlformats.org/officeDocument/2006/relationships/hyperlink" Target="http://belimo.com.ua/files/file00330.pdf" TargetMode="External"/><Relationship Id="rId60" Type="http://schemas.openxmlformats.org/officeDocument/2006/relationships/hyperlink" Target="http://belimo.com.ua/files/file00330.pdf" TargetMode="External"/><Relationship Id="rId65" Type="http://schemas.openxmlformats.org/officeDocument/2006/relationships/hyperlink" Target="http://belimo.com.ua/files/file00330.pdf" TargetMode="External"/><Relationship Id="rId73" Type="http://schemas.openxmlformats.org/officeDocument/2006/relationships/hyperlink" Target="http://belimo.com.ua/files/file00330.pdf" TargetMode="External"/><Relationship Id="rId78" Type="http://schemas.openxmlformats.org/officeDocument/2006/relationships/hyperlink" Target="http://belimo.com.ua/files/file00330.pdf" TargetMode="External"/><Relationship Id="rId81" Type="http://schemas.openxmlformats.org/officeDocument/2006/relationships/hyperlink" Target="http://belimo.com.ua/files/file00330.pdf" TargetMode="External"/><Relationship Id="rId86" Type="http://schemas.openxmlformats.org/officeDocument/2006/relationships/hyperlink" Target="http://belimo.com.ua/files/file00330.pdf" TargetMode="External"/><Relationship Id="rId94" Type="http://schemas.openxmlformats.org/officeDocument/2006/relationships/hyperlink" Target="http://belimo.com.ua/files/file00330.pdf" TargetMode="External"/><Relationship Id="rId99" Type="http://schemas.openxmlformats.org/officeDocument/2006/relationships/hyperlink" Target="http://belimo.com.ua/files/file00330.pdf" TargetMode="External"/><Relationship Id="rId101" Type="http://schemas.openxmlformats.org/officeDocument/2006/relationships/hyperlink" Target="http://belimo.com.ua/files/file00330.pdf" TargetMode="External"/><Relationship Id="rId122" Type="http://schemas.openxmlformats.org/officeDocument/2006/relationships/hyperlink" Target="http://belimo.com.ua/files/file00271.pdf" TargetMode="External"/><Relationship Id="rId130" Type="http://schemas.openxmlformats.org/officeDocument/2006/relationships/hyperlink" Target="http://belimo.com.ua/files/file00236.pdf" TargetMode="External"/><Relationship Id="rId4" Type="http://schemas.openxmlformats.org/officeDocument/2006/relationships/hyperlink" Target="http://belimo.com.ua/files/file00320.pdf" TargetMode="External"/><Relationship Id="rId9" Type="http://schemas.openxmlformats.org/officeDocument/2006/relationships/hyperlink" Target="http://belimo.com.ua/files/file00273.pdf" TargetMode="External"/><Relationship Id="rId13" Type="http://schemas.openxmlformats.org/officeDocument/2006/relationships/hyperlink" Target="http://www.belimo.ch/CH/EN/Product/Water/ProductDetail.cfm?MatNr=TRF24-SR&amp;CatNr=1103030203&amp;" TargetMode="External"/><Relationship Id="rId18" Type="http://schemas.openxmlformats.org/officeDocument/2006/relationships/hyperlink" Target="http://belimo.com.ua/files/file00332.pdf" TargetMode="External"/><Relationship Id="rId39" Type="http://schemas.openxmlformats.org/officeDocument/2006/relationships/hyperlink" Target="http://belimo.com.ua/files/file00330.pdf" TargetMode="External"/><Relationship Id="rId109" Type="http://schemas.openxmlformats.org/officeDocument/2006/relationships/hyperlink" Target="http://belimo.com.ua/files/file00381.pdf" TargetMode="External"/><Relationship Id="rId34" Type="http://schemas.openxmlformats.org/officeDocument/2006/relationships/hyperlink" Target="http://belimo.com.ua/files/file00330.pdf" TargetMode="External"/><Relationship Id="rId50" Type="http://schemas.openxmlformats.org/officeDocument/2006/relationships/hyperlink" Target="http://belimo.com.ua/files/file00330.pdf" TargetMode="External"/><Relationship Id="rId55" Type="http://schemas.openxmlformats.org/officeDocument/2006/relationships/hyperlink" Target="http://belimo.com.ua/files/file00330.pdf" TargetMode="External"/><Relationship Id="rId76" Type="http://schemas.openxmlformats.org/officeDocument/2006/relationships/hyperlink" Target="http://belimo.com.ua/files/file00330.pdf" TargetMode="External"/><Relationship Id="rId97" Type="http://schemas.openxmlformats.org/officeDocument/2006/relationships/hyperlink" Target="http://belimo.com.ua/files/file00330.pdf" TargetMode="External"/><Relationship Id="rId104" Type="http://schemas.openxmlformats.org/officeDocument/2006/relationships/hyperlink" Target="http://belimo.com.ua/files/file00430.pdf" TargetMode="External"/><Relationship Id="rId120" Type="http://schemas.openxmlformats.org/officeDocument/2006/relationships/hyperlink" Target="http://belimo.com.ua/files/file00319.pdf" TargetMode="External"/><Relationship Id="rId125" Type="http://schemas.openxmlformats.org/officeDocument/2006/relationships/hyperlink" Target="http://belimo.com.ua/files/file00459.pdf" TargetMode="External"/><Relationship Id="rId7" Type="http://schemas.openxmlformats.org/officeDocument/2006/relationships/hyperlink" Target="http://belimo.com.ua/products/BallValve1/BallValve1-7" TargetMode="External"/><Relationship Id="rId71" Type="http://schemas.openxmlformats.org/officeDocument/2006/relationships/hyperlink" Target="http://belimo.com.ua/files/file00330.pdf" TargetMode="External"/><Relationship Id="rId92" Type="http://schemas.openxmlformats.org/officeDocument/2006/relationships/hyperlink" Target="http://belimo.com.ua/files/file00330.pdf" TargetMode="External"/><Relationship Id="rId2" Type="http://schemas.openxmlformats.org/officeDocument/2006/relationships/hyperlink" Target="http://belimo.com.ua/files/file00266.pdf" TargetMode="External"/><Relationship Id="rId29" Type="http://schemas.openxmlformats.org/officeDocument/2006/relationships/hyperlink" Target="http://belimo.com.ua/files/file00330.pdf" TargetMode="External"/><Relationship Id="rId24" Type="http://schemas.openxmlformats.org/officeDocument/2006/relationships/hyperlink" Target="http://www.belimo.ch/pdf/e/NRF24A-SR-S2(-O)_1_0_en.pdf" TargetMode="External"/><Relationship Id="rId40" Type="http://schemas.openxmlformats.org/officeDocument/2006/relationships/hyperlink" Target="http://belimo.com.ua/files/file00330.pdf" TargetMode="External"/><Relationship Id="rId45" Type="http://schemas.openxmlformats.org/officeDocument/2006/relationships/hyperlink" Target="http://belimo.com.ua/files/file00330.pdf" TargetMode="External"/><Relationship Id="rId66" Type="http://schemas.openxmlformats.org/officeDocument/2006/relationships/hyperlink" Target="http://belimo.com.ua/files/file00330.pdf" TargetMode="External"/><Relationship Id="rId87" Type="http://schemas.openxmlformats.org/officeDocument/2006/relationships/hyperlink" Target="http://belimo.com.ua/files/file00330.pdf" TargetMode="External"/><Relationship Id="rId110" Type="http://schemas.openxmlformats.org/officeDocument/2006/relationships/hyperlink" Target="http://www.belimo.ch/CH/EN/Product/Water/ProductDetail.cfm?MatNr=LRF24-SR&amp;CatNr=11030105&amp;" TargetMode="External"/><Relationship Id="rId115" Type="http://schemas.openxmlformats.org/officeDocument/2006/relationships/hyperlink" Target="http://belimo.com.ua/files/file00270.pdf" TargetMode="External"/><Relationship Id="rId131" Type="http://schemas.openxmlformats.org/officeDocument/2006/relationships/hyperlink" Target="http://belimo.com.ua/files/file00236.pdf" TargetMode="External"/><Relationship Id="rId61" Type="http://schemas.openxmlformats.org/officeDocument/2006/relationships/hyperlink" Target="http://belimo.com.ua/files/file00330.pdf" TargetMode="External"/><Relationship Id="rId82" Type="http://schemas.openxmlformats.org/officeDocument/2006/relationships/hyperlink" Target="http://belimo.com.ua/files/file00330.pdf" TargetMode="External"/><Relationship Id="rId19" Type="http://schemas.openxmlformats.org/officeDocument/2006/relationships/hyperlink" Target="http://belimo.com.ua/files/file00332.pdf"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belimo.com.ua/files/file00320.pdf" TargetMode="External"/><Relationship Id="rId18" Type="http://schemas.openxmlformats.org/officeDocument/2006/relationships/hyperlink" Target="http://belimo.com.ua/products/BallValve1/BallValve1-7" TargetMode="External"/><Relationship Id="rId26" Type="http://schemas.openxmlformats.org/officeDocument/2006/relationships/hyperlink" Target="http://belimo.com.ua/files/file00365.pdf" TargetMode="External"/><Relationship Id="rId39" Type="http://schemas.openxmlformats.org/officeDocument/2006/relationships/hyperlink" Target="http://belimo.com.ua/files/file00318.pdf" TargetMode="External"/><Relationship Id="rId21" Type="http://schemas.openxmlformats.org/officeDocument/2006/relationships/hyperlink" Target="http://belimo.com.ua/files/file00273.pdf" TargetMode="External"/><Relationship Id="rId34" Type="http://schemas.openxmlformats.org/officeDocument/2006/relationships/hyperlink" Target="http://belimo.com.ua/files/file00317.pdf" TargetMode="External"/><Relationship Id="rId42" Type="http://schemas.openxmlformats.org/officeDocument/2006/relationships/hyperlink" Target="http://www.belimo.ch/pdf/e/SRF24A-S2(-O)_1_0_en.pdf" TargetMode="External"/><Relationship Id="rId47" Type="http://schemas.openxmlformats.org/officeDocument/2006/relationships/hyperlink" Target="http://belimo.com.ua/files/file00335.pdf" TargetMode="External"/><Relationship Id="rId50" Type="http://schemas.openxmlformats.org/officeDocument/2006/relationships/hyperlink" Target="http://belimo.com.ua/files/file00335.pdf" TargetMode="External"/><Relationship Id="rId55" Type="http://schemas.openxmlformats.org/officeDocument/2006/relationships/hyperlink" Target="http://www.belimo.ch/CH/EN/Download/download_popup.cfm?page=vdi" TargetMode="External"/><Relationship Id="rId63" Type="http://schemas.openxmlformats.org/officeDocument/2006/relationships/hyperlink" Target="http://www.belimo.ch/pdf/e/SRF24A-R_datasheet_en-gb.pdf" TargetMode="External"/><Relationship Id="rId68" Type="http://schemas.openxmlformats.org/officeDocument/2006/relationships/hyperlink" Target="http://belimo.com.ua/files/file00333.pdf" TargetMode="External"/><Relationship Id="rId7" Type="http://schemas.openxmlformats.org/officeDocument/2006/relationships/hyperlink" Target="http://belimo.com.ua/files/file00333.pdf" TargetMode="External"/><Relationship Id="rId71" Type="http://schemas.openxmlformats.org/officeDocument/2006/relationships/hyperlink" Target="http://belimo.com.ua/files/file00333.pdf" TargetMode="External"/><Relationship Id="rId2" Type="http://schemas.openxmlformats.org/officeDocument/2006/relationships/hyperlink" Target="http://belimo.com.ua/files/file00333.pdf" TargetMode="External"/><Relationship Id="rId16" Type="http://schemas.openxmlformats.org/officeDocument/2006/relationships/hyperlink" Target="http://belimo.com.ua/files/file00272.pdf" TargetMode="External"/><Relationship Id="rId29" Type="http://schemas.openxmlformats.org/officeDocument/2006/relationships/hyperlink" Target="http://www.belimo.ch/pdf/e/TRF230(-O)_2_0_en.pdf" TargetMode="External"/><Relationship Id="rId11" Type="http://schemas.openxmlformats.org/officeDocument/2006/relationships/hyperlink" Target="http://belimo.com.ua/files/file00269.pdf" TargetMode="External"/><Relationship Id="rId24" Type="http://schemas.openxmlformats.org/officeDocument/2006/relationships/hyperlink" Target="http://belimo.com.ua/files/file00363.pdf" TargetMode="External"/><Relationship Id="rId32" Type="http://schemas.openxmlformats.org/officeDocument/2006/relationships/hyperlink" Target="http://www.belimo.ch/pdf/e/TRF24-S(-O)_2_0_en.pdf" TargetMode="External"/><Relationship Id="rId37" Type="http://schemas.openxmlformats.org/officeDocument/2006/relationships/hyperlink" Target="http://www.belimo.ch/pdf/e/NRF24A-S2(-O)_1_0_en.pdf" TargetMode="External"/><Relationship Id="rId40" Type="http://schemas.openxmlformats.org/officeDocument/2006/relationships/hyperlink" Target="http://www.belimo.ch/pdf/e/SRF230A-S2(-O)_1_0_en.pdf" TargetMode="External"/><Relationship Id="rId45" Type="http://schemas.openxmlformats.org/officeDocument/2006/relationships/hyperlink" Target="http://belimo.com.ua/files/file00335.pdf" TargetMode="External"/><Relationship Id="rId53" Type="http://schemas.openxmlformats.org/officeDocument/2006/relationships/hyperlink" Target="http://belimo.com.ua/files/file00335.pdf" TargetMode="External"/><Relationship Id="rId58" Type="http://schemas.openxmlformats.org/officeDocument/2006/relationships/hyperlink" Target="http://belimo.com.ua/files/file00333.pdf" TargetMode="External"/><Relationship Id="rId66" Type="http://schemas.openxmlformats.org/officeDocument/2006/relationships/hyperlink" Target="http://belimo.com.ua/files/file00333.pdf" TargetMode="External"/><Relationship Id="rId5" Type="http://schemas.openxmlformats.org/officeDocument/2006/relationships/hyperlink" Target="http://belimo.com.ua/files/file00333.pdf" TargetMode="External"/><Relationship Id="rId15" Type="http://schemas.openxmlformats.org/officeDocument/2006/relationships/hyperlink" Target="http://belimo.com.ua/files/file00320.pdf" TargetMode="External"/><Relationship Id="rId23" Type="http://schemas.openxmlformats.org/officeDocument/2006/relationships/hyperlink" Target="http://www.belimo.ch/pdf/e/TRF24(-O)_2_0_en.pdf" TargetMode="External"/><Relationship Id="rId28" Type="http://schemas.openxmlformats.org/officeDocument/2006/relationships/hyperlink" Target="http://www.belimo.ch/pdf/e/TRF230(-O)_2_0_en.pdf" TargetMode="External"/><Relationship Id="rId36" Type="http://schemas.openxmlformats.org/officeDocument/2006/relationships/hyperlink" Target="http://www.belimo.ch/pdf/e/NRF230A-S2(-O)_1_0_en.pdf" TargetMode="External"/><Relationship Id="rId49" Type="http://schemas.openxmlformats.org/officeDocument/2006/relationships/hyperlink" Target="http://belimo.com.ua/files/file00335.pdf" TargetMode="External"/><Relationship Id="rId57" Type="http://schemas.openxmlformats.org/officeDocument/2006/relationships/hyperlink" Target="http://belimo.com.ua/files/file00381.pdf" TargetMode="External"/><Relationship Id="rId61" Type="http://schemas.openxmlformats.org/officeDocument/2006/relationships/hyperlink" Target="http://www.belimo.ch/pdf/e/SRF230A-R_datasheet_en-gb.pdf" TargetMode="External"/><Relationship Id="rId10" Type="http://schemas.openxmlformats.org/officeDocument/2006/relationships/hyperlink" Target="http://belimo.com.ua/files/file00269.pdf" TargetMode="External"/><Relationship Id="rId19" Type="http://schemas.openxmlformats.org/officeDocument/2006/relationships/hyperlink" Target="http://belimo.com.ua/files/file00270.pdf" TargetMode="External"/><Relationship Id="rId31" Type="http://schemas.openxmlformats.org/officeDocument/2006/relationships/hyperlink" Target="http://www.belimo.ch/pdf/e/TRF24-S(-O)_2_0_en.pdf" TargetMode="External"/><Relationship Id="rId44" Type="http://schemas.openxmlformats.org/officeDocument/2006/relationships/hyperlink" Target="http://www.belimo.ch/pdf/e/SRQ24A_1_0_en.pdf" TargetMode="External"/><Relationship Id="rId52" Type="http://schemas.openxmlformats.org/officeDocument/2006/relationships/hyperlink" Target="http://belimo.com.ua/files/file00335.pdf" TargetMode="External"/><Relationship Id="rId60" Type="http://schemas.openxmlformats.org/officeDocument/2006/relationships/hyperlink" Target="http://www.belimo.ch/pdf/e/SR230A-R_datasheet_en-gb.pdf" TargetMode="External"/><Relationship Id="rId65" Type="http://schemas.openxmlformats.org/officeDocument/2006/relationships/hyperlink" Target="http://belimo.com.ua/files/file00333.pdf" TargetMode="External"/><Relationship Id="rId73" Type="http://schemas.openxmlformats.org/officeDocument/2006/relationships/drawing" Target="../drawings/drawing6.xml"/><Relationship Id="rId4" Type="http://schemas.openxmlformats.org/officeDocument/2006/relationships/hyperlink" Target="http://belimo.com.ua/files/file00333.pdf" TargetMode="External"/><Relationship Id="rId9" Type="http://schemas.openxmlformats.org/officeDocument/2006/relationships/hyperlink" Target="http://belimo.com.ua/files/file00267.pdf" TargetMode="External"/><Relationship Id="rId14" Type="http://schemas.openxmlformats.org/officeDocument/2006/relationships/hyperlink" Target="http://belimo.com.ua/files/file00320.pdf" TargetMode="External"/><Relationship Id="rId22" Type="http://schemas.openxmlformats.org/officeDocument/2006/relationships/hyperlink" Target="http://belimo.com.ua/files/file00273.pdf" TargetMode="External"/><Relationship Id="rId27" Type="http://schemas.openxmlformats.org/officeDocument/2006/relationships/hyperlink" Target="http://belimo.com.ua/files/file00365.pdf" TargetMode="External"/><Relationship Id="rId30" Type="http://schemas.openxmlformats.org/officeDocument/2006/relationships/hyperlink" Target="http://www.belimo.ch/pdf/e/TRF230(-O)_2_0_en.pdf" TargetMode="External"/><Relationship Id="rId35" Type="http://schemas.openxmlformats.org/officeDocument/2006/relationships/hyperlink" Target="http://www.belimo.ch/pdf/e/NRF230A-S2(-O)_1_0_en.pdf" TargetMode="External"/><Relationship Id="rId43" Type="http://schemas.openxmlformats.org/officeDocument/2006/relationships/hyperlink" Target="http://www.belimo.ch/pdf/e/SRF24A-S2(-O)_1_0_en.pdf" TargetMode="External"/><Relationship Id="rId48" Type="http://schemas.openxmlformats.org/officeDocument/2006/relationships/hyperlink" Target="http://belimo.com.ua/files/file00335.pdf" TargetMode="External"/><Relationship Id="rId56" Type="http://schemas.openxmlformats.org/officeDocument/2006/relationships/hyperlink" Target="http://belimo.com.ua/files/file00404.pdf" TargetMode="External"/><Relationship Id="rId64" Type="http://schemas.openxmlformats.org/officeDocument/2006/relationships/hyperlink" Target="http://www.belimo.ch/pdf/e/SRF24A-S2-R_datasheet_en-gb.pdf" TargetMode="External"/><Relationship Id="rId69" Type="http://schemas.openxmlformats.org/officeDocument/2006/relationships/hyperlink" Target="http://belimo.com.ua/files/file00333.pdf" TargetMode="External"/><Relationship Id="rId8" Type="http://schemas.openxmlformats.org/officeDocument/2006/relationships/hyperlink" Target="http://belimo.com.ua/files/file00333.pdf" TargetMode="External"/><Relationship Id="rId51" Type="http://schemas.openxmlformats.org/officeDocument/2006/relationships/hyperlink" Target="http://belimo.com.ua/files/file00335.pdf" TargetMode="External"/><Relationship Id="rId72" Type="http://schemas.openxmlformats.org/officeDocument/2006/relationships/printerSettings" Target="../printerSettings/printerSettings6.bin"/><Relationship Id="rId3" Type="http://schemas.openxmlformats.org/officeDocument/2006/relationships/hyperlink" Target="http://belimo.com.ua/files/file00333.pdf" TargetMode="External"/><Relationship Id="rId12" Type="http://schemas.openxmlformats.org/officeDocument/2006/relationships/hyperlink" Target="http://belimo.com.ua/files/file00320.pdf" TargetMode="External"/><Relationship Id="rId17" Type="http://schemas.openxmlformats.org/officeDocument/2006/relationships/hyperlink" Target="http://belimo.com.ua/files/file00272.pdf" TargetMode="External"/><Relationship Id="rId25" Type="http://schemas.openxmlformats.org/officeDocument/2006/relationships/hyperlink" Target="http://belimo.com.ua/files/file00363.pdf" TargetMode="External"/><Relationship Id="rId33" Type="http://schemas.openxmlformats.org/officeDocument/2006/relationships/hyperlink" Target="http://www.belimo.ch/pdf/e/TRY230_1_2_en.pdf" TargetMode="External"/><Relationship Id="rId38" Type="http://schemas.openxmlformats.org/officeDocument/2006/relationships/hyperlink" Target="http://www.belimo.ch/pdf/e/NRF24A-S2(-O)_1_0_en.pdf" TargetMode="External"/><Relationship Id="rId46" Type="http://schemas.openxmlformats.org/officeDocument/2006/relationships/hyperlink" Target="http://belimo.com.ua/files/file00335.pdf" TargetMode="External"/><Relationship Id="rId59" Type="http://schemas.openxmlformats.org/officeDocument/2006/relationships/hyperlink" Target="http://www.belimo.ch/pdf/e/SR24A-R_datasheet_en-gb.pdf" TargetMode="External"/><Relationship Id="rId67" Type="http://schemas.openxmlformats.org/officeDocument/2006/relationships/hyperlink" Target="http://belimo.com.ua/files/file00333.pdf" TargetMode="External"/><Relationship Id="rId20" Type="http://schemas.openxmlformats.org/officeDocument/2006/relationships/hyperlink" Target="http://belimo.com.ua/files/file00270.pdf" TargetMode="External"/><Relationship Id="rId41" Type="http://schemas.openxmlformats.org/officeDocument/2006/relationships/hyperlink" Target="http://www.belimo.ch/pdf/e/SRF230A-S2(-O)_1_0_en.pdf" TargetMode="External"/><Relationship Id="rId54" Type="http://schemas.openxmlformats.org/officeDocument/2006/relationships/hyperlink" Target="http://belimo.com.ua/files/file00430.pdf" TargetMode="External"/><Relationship Id="rId62" Type="http://schemas.openxmlformats.org/officeDocument/2006/relationships/hyperlink" Target="http://www.belimo.ch/pdf/e/SRF230A-S2-R_datasheet_en-gb.pdf" TargetMode="External"/><Relationship Id="rId70" Type="http://schemas.openxmlformats.org/officeDocument/2006/relationships/hyperlink" Target="http://belimo.com.ua/files/file00333.pdf" TargetMode="External"/><Relationship Id="rId1" Type="http://schemas.openxmlformats.org/officeDocument/2006/relationships/hyperlink" Target="http://belimo.com.ua/files/file00333.pdf" TargetMode="External"/><Relationship Id="rId6" Type="http://schemas.openxmlformats.org/officeDocument/2006/relationships/hyperlink" Target="http://belimo.com.ua/files/file00333.pdf"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belimo.ch/pdf/e/NVK230A-3_datasheet_en-gb.pdf" TargetMode="External"/><Relationship Id="rId117" Type="http://schemas.openxmlformats.org/officeDocument/2006/relationships/hyperlink" Target="http://belimo.com.ua/files/file00281.pdf" TargetMode="External"/><Relationship Id="rId21" Type="http://schemas.openxmlformats.org/officeDocument/2006/relationships/hyperlink" Target="http://belimo.com.ua/files/file00420.pdf" TargetMode="External"/><Relationship Id="rId42" Type="http://schemas.openxmlformats.org/officeDocument/2006/relationships/hyperlink" Target="http://belimo.com.ua/files/file00278.pdf" TargetMode="External"/><Relationship Id="rId47" Type="http://schemas.openxmlformats.org/officeDocument/2006/relationships/hyperlink" Target="http://belimo.com.ua/files/file00278.pdf" TargetMode="External"/><Relationship Id="rId63" Type="http://schemas.openxmlformats.org/officeDocument/2006/relationships/hyperlink" Target="http://belimo.com.ua/files/file00279.pdf" TargetMode="External"/><Relationship Id="rId68" Type="http://schemas.openxmlformats.org/officeDocument/2006/relationships/hyperlink" Target="http://belimo.com.ua/files/file00279.pdf" TargetMode="External"/><Relationship Id="rId84" Type="http://schemas.openxmlformats.org/officeDocument/2006/relationships/hyperlink" Target="http://belimo.com.ua/files/file00280.pdf" TargetMode="External"/><Relationship Id="rId89" Type="http://schemas.openxmlformats.org/officeDocument/2006/relationships/hyperlink" Target="http://belimo.com.ua/files/file00280.pdf" TargetMode="External"/><Relationship Id="rId112" Type="http://schemas.openxmlformats.org/officeDocument/2006/relationships/hyperlink" Target="http://belimo.com.ua/files/file00281.pdf" TargetMode="External"/><Relationship Id="rId133" Type="http://schemas.openxmlformats.org/officeDocument/2006/relationships/hyperlink" Target="http://belimo.com.ua/files/file00411.pdf" TargetMode="External"/><Relationship Id="rId138" Type="http://schemas.openxmlformats.org/officeDocument/2006/relationships/hyperlink" Target="http://belimo.com.ua/files/file00411.pdf" TargetMode="External"/><Relationship Id="rId154" Type="http://schemas.openxmlformats.org/officeDocument/2006/relationships/hyperlink" Target="http://belimo.com.ua/files/file00412.pdf" TargetMode="External"/><Relationship Id="rId159" Type="http://schemas.openxmlformats.org/officeDocument/2006/relationships/hyperlink" Target="http://belimo.com.ua/files/file00409.pdf" TargetMode="External"/><Relationship Id="rId175" Type="http://schemas.openxmlformats.org/officeDocument/2006/relationships/hyperlink" Target="http://belimo.com.ua/files/file00404.pdf" TargetMode="External"/><Relationship Id="rId170" Type="http://schemas.openxmlformats.org/officeDocument/2006/relationships/hyperlink" Target="http://belimo.com.ua/files/file00275.pdf" TargetMode="External"/><Relationship Id="rId16" Type="http://schemas.openxmlformats.org/officeDocument/2006/relationships/hyperlink" Target="http://belimo.com.ua/files/file00414.pdf" TargetMode="External"/><Relationship Id="rId107" Type="http://schemas.openxmlformats.org/officeDocument/2006/relationships/hyperlink" Target="http://belimo.com.ua/files/file00281.pdf" TargetMode="External"/><Relationship Id="rId11" Type="http://schemas.openxmlformats.org/officeDocument/2006/relationships/hyperlink" Target="http://belimo.com.ua/files/file00417.pdf" TargetMode="External"/><Relationship Id="rId32" Type="http://schemas.openxmlformats.org/officeDocument/2006/relationships/hyperlink" Target="http://belimo.com.ua/files/file00277.pdf" TargetMode="External"/><Relationship Id="rId37" Type="http://schemas.openxmlformats.org/officeDocument/2006/relationships/hyperlink" Target="http://belimo.com.ua/files/file00277.pdf" TargetMode="External"/><Relationship Id="rId53" Type="http://schemas.openxmlformats.org/officeDocument/2006/relationships/hyperlink" Target="http://belimo.com.ua/files/file00275.pdf" TargetMode="External"/><Relationship Id="rId58" Type="http://schemas.openxmlformats.org/officeDocument/2006/relationships/hyperlink" Target="http://belimo.com.ua/files/file00279.pdf" TargetMode="External"/><Relationship Id="rId74" Type="http://schemas.openxmlformats.org/officeDocument/2006/relationships/hyperlink" Target="http://belimo.com.ua/files/file00279.pdf" TargetMode="External"/><Relationship Id="rId79" Type="http://schemas.openxmlformats.org/officeDocument/2006/relationships/hyperlink" Target="http://belimo.com.ua/files/file00280.pdf" TargetMode="External"/><Relationship Id="rId102" Type="http://schemas.openxmlformats.org/officeDocument/2006/relationships/hyperlink" Target="http://belimo.com.ua/files/file00407.pdf" TargetMode="External"/><Relationship Id="rId123" Type="http://schemas.openxmlformats.org/officeDocument/2006/relationships/hyperlink" Target="http://belimo.com.ua/files/file00408.pdf" TargetMode="External"/><Relationship Id="rId128" Type="http://schemas.openxmlformats.org/officeDocument/2006/relationships/hyperlink" Target="http://belimo.com.ua/files/file00408.pdf" TargetMode="External"/><Relationship Id="rId144" Type="http://schemas.openxmlformats.org/officeDocument/2006/relationships/hyperlink" Target="http://belimo.com.ua/files/file00412.pdf" TargetMode="External"/><Relationship Id="rId149" Type="http://schemas.openxmlformats.org/officeDocument/2006/relationships/hyperlink" Target="http://belimo.com.ua/files/file00412.pdf" TargetMode="External"/><Relationship Id="rId5" Type="http://schemas.openxmlformats.org/officeDocument/2006/relationships/hyperlink" Target="http://belimo.com.ua/files/file00327.pdf" TargetMode="External"/><Relationship Id="rId90" Type="http://schemas.openxmlformats.org/officeDocument/2006/relationships/hyperlink" Target="http://belimo.com.ua/files/file00407.pdf" TargetMode="External"/><Relationship Id="rId95" Type="http://schemas.openxmlformats.org/officeDocument/2006/relationships/hyperlink" Target="http://belimo.com.ua/files/file00407.pdf" TargetMode="External"/><Relationship Id="rId160" Type="http://schemas.openxmlformats.org/officeDocument/2006/relationships/hyperlink" Target="http://belimo.com.ua/files/file00409.pdf" TargetMode="External"/><Relationship Id="rId165" Type="http://schemas.openxmlformats.org/officeDocument/2006/relationships/hyperlink" Target="http://belimo.com.ua/files/file00409.pdf" TargetMode="External"/><Relationship Id="rId181" Type="http://schemas.openxmlformats.org/officeDocument/2006/relationships/hyperlink" Target="http://belimo.com.ua/files/file00327.pdf" TargetMode="External"/><Relationship Id="rId186" Type="http://schemas.openxmlformats.org/officeDocument/2006/relationships/drawing" Target="../drawings/drawing7.xml"/><Relationship Id="rId22" Type="http://schemas.openxmlformats.org/officeDocument/2006/relationships/hyperlink" Target="http://belimo.com.ua/files/file00420.pdf" TargetMode="External"/><Relationship Id="rId27" Type="http://schemas.openxmlformats.org/officeDocument/2006/relationships/hyperlink" Target="http://www.belimo.ch/pdf/e/AVK230A-3_datasheet_en-gb.pdf" TargetMode="External"/><Relationship Id="rId43" Type="http://schemas.openxmlformats.org/officeDocument/2006/relationships/hyperlink" Target="http://belimo.com.ua/files/file00278.pdf" TargetMode="External"/><Relationship Id="rId48" Type="http://schemas.openxmlformats.org/officeDocument/2006/relationships/hyperlink" Target="http://belimo.com.ua/files/file00278.pdf" TargetMode="External"/><Relationship Id="rId64" Type="http://schemas.openxmlformats.org/officeDocument/2006/relationships/hyperlink" Target="http://belimo.com.ua/files/file00279.pdf" TargetMode="External"/><Relationship Id="rId69" Type="http://schemas.openxmlformats.org/officeDocument/2006/relationships/hyperlink" Target="http://belimo.com.ua/files/file00279.pdf" TargetMode="External"/><Relationship Id="rId113" Type="http://schemas.openxmlformats.org/officeDocument/2006/relationships/hyperlink" Target="http://belimo.com.ua/files/file00281.pdf" TargetMode="External"/><Relationship Id="rId118" Type="http://schemas.openxmlformats.org/officeDocument/2006/relationships/hyperlink" Target="http://belimo.com.ua/files/file00281.pdf" TargetMode="External"/><Relationship Id="rId134" Type="http://schemas.openxmlformats.org/officeDocument/2006/relationships/hyperlink" Target="http://belimo.com.ua/files/file00411.pdf" TargetMode="External"/><Relationship Id="rId139" Type="http://schemas.openxmlformats.org/officeDocument/2006/relationships/hyperlink" Target="http://belimo.com.ua/files/file00411.pdf" TargetMode="External"/><Relationship Id="rId80" Type="http://schemas.openxmlformats.org/officeDocument/2006/relationships/hyperlink" Target="http://belimo.com.ua/files/file00280.pdf" TargetMode="External"/><Relationship Id="rId85" Type="http://schemas.openxmlformats.org/officeDocument/2006/relationships/hyperlink" Target="http://belimo.com.ua/files/file00280.pdf" TargetMode="External"/><Relationship Id="rId150" Type="http://schemas.openxmlformats.org/officeDocument/2006/relationships/hyperlink" Target="http://belimo.com.ua/files/file00412.pdf" TargetMode="External"/><Relationship Id="rId155" Type="http://schemas.openxmlformats.org/officeDocument/2006/relationships/hyperlink" Target="http://belimo.com.ua/files/file00412.pdf" TargetMode="External"/><Relationship Id="rId171" Type="http://schemas.openxmlformats.org/officeDocument/2006/relationships/hyperlink" Target="http://belimo.com.ua/files/file00430.pdf" TargetMode="External"/><Relationship Id="rId176" Type="http://schemas.openxmlformats.org/officeDocument/2006/relationships/hyperlink" Target="http://belimo.com.ua/files/file00381.pdf" TargetMode="External"/><Relationship Id="rId12" Type="http://schemas.openxmlformats.org/officeDocument/2006/relationships/hyperlink" Target="http://belimo.com.ua/files/file00417.pdf" TargetMode="External"/><Relationship Id="rId17" Type="http://schemas.openxmlformats.org/officeDocument/2006/relationships/hyperlink" Target="http://belimo.com.ua/files/file00416.pdf" TargetMode="External"/><Relationship Id="rId33" Type="http://schemas.openxmlformats.org/officeDocument/2006/relationships/hyperlink" Target="http://belimo.com.ua/files/file00277.pdf" TargetMode="External"/><Relationship Id="rId38" Type="http://schemas.openxmlformats.org/officeDocument/2006/relationships/hyperlink" Target="http://belimo.com.ua/files/file00277.pdf" TargetMode="External"/><Relationship Id="rId59" Type="http://schemas.openxmlformats.org/officeDocument/2006/relationships/hyperlink" Target="http://belimo.com.ua/files/file00279.pdf" TargetMode="External"/><Relationship Id="rId103" Type="http://schemas.openxmlformats.org/officeDocument/2006/relationships/hyperlink" Target="http://belimo.com.ua/files/file00281.pdf" TargetMode="External"/><Relationship Id="rId108" Type="http://schemas.openxmlformats.org/officeDocument/2006/relationships/hyperlink" Target="http://belimo.com.ua/files/file00281.pdf" TargetMode="External"/><Relationship Id="rId124" Type="http://schemas.openxmlformats.org/officeDocument/2006/relationships/hyperlink" Target="http://belimo.com.ua/files/file00408.pdf" TargetMode="External"/><Relationship Id="rId129" Type="http://schemas.openxmlformats.org/officeDocument/2006/relationships/hyperlink" Target="http://belimo.com.ua/files/file00408.pdf" TargetMode="External"/><Relationship Id="rId54" Type="http://schemas.openxmlformats.org/officeDocument/2006/relationships/hyperlink" Target="http://belimo.com.ua/files/file00275.pdf" TargetMode="External"/><Relationship Id="rId70" Type="http://schemas.openxmlformats.org/officeDocument/2006/relationships/hyperlink" Target="http://belimo.com.ua/files/file00279.pdf" TargetMode="External"/><Relationship Id="rId75" Type="http://schemas.openxmlformats.org/officeDocument/2006/relationships/hyperlink" Target="http://belimo.com.ua/files/file00280.pdf" TargetMode="External"/><Relationship Id="rId91" Type="http://schemas.openxmlformats.org/officeDocument/2006/relationships/hyperlink" Target="http://belimo.com.ua/files/file00407.pdf" TargetMode="External"/><Relationship Id="rId96" Type="http://schemas.openxmlformats.org/officeDocument/2006/relationships/hyperlink" Target="http://belimo.com.ua/files/file00407.pdf" TargetMode="External"/><Relationship Id="rId140" Type="http://schemas.openxmlformats.org/officeDocument/2006/relationships/hyperlink" Target="http://belimo.com.ua/files/file00412.pdf" TargetMode="External"/><Relationship Id="rId145" Type="http://schemas.openxmlformats.org/officeDocument/2006/relationships/hyperlink" Target="http://belimo.com.ua/files/file00412.pdf" TargetMode="External"/><Relationship Id="rId161" Type="http://schemas.openxmlformats.org/officeDocument/2006/relationships/hyperlink" Target="http://belimo.com.ua/files/file00409.pdf" TargetMode="External"/><Relationship Id="rId166" Type="http://schemas.openxmlformats.org/officeDocument/2006/relationships/hyperlink" Target="http://belimo.com.ua/files/file00409.pdf" TargetMode="External"/><Relationship Id="rId182" Type="http://schemas.openxmlformats.org/officeDocument/2006/relationships/hyperlink" Target="http://belimo.com.ua/files/file00327.pdf" TargetMode="External"/><Relationship Id="rId1" Type="http://schemas.openxmlformats.org/officeDocument/2006/relationships/hyperlink" Target="http://belimo.com.ua/files/file00326.pdf" TargetMode="External"/><Relationship Id="rId6" Type="http://schemas.openxmlformats.org/officeDocument/2006/relationships/hyperlink" Target="http://belimo.com.ua/files/file00327.pdf" TargetMode="External"/><Relationship Id="rId23" Type="http://schemas.openxmlformats.org/officeDocument/2006/relationships/hyperlink" Target="http://belimo.com.ua/files/file00421.pdf" TargetMode="External"/><Relationship Id="rId28" Type="http://schemas.openxmlformats.org/officeDocument/2006/relationships/hyperlink" Target="http://belimo.com.ua/files/file00422.pdf" TargetMode="External"/><Relationship Id="rId49" Type="http://schemas.openxmlformats.org/officeDocument/2006/relationships/hyperlink" Target="http://belimo.com.ua/files/file00278.pdf" TargetMode="External"/><Relationship Id="rId114" Type="http://schemas.openxmlformats.org/officeDocument/2006/relationships/hyperlink" Target="http://belimo.com.ua/files/file00281.pdf" TargetMode="External"/><Relationship Id="rId119" Type="http://schemas.openxmlformats.org/officeDocument/2006/relationships/hyperlink" Target="http://belimo.com.ua/files/file00281.pdf" TargetMode="External"/><Relationship Id="rId44" Type="http://schemas.openxmlformats.org/officeDocument/2006/relationships/hyperlink" Target="http://belimo.com.ua/files/file00278.pdf" TargetMode="External"/><Relationship Id="rId60" Type="http://schemas.openxmlformats.org/officeDocument/2006/relationships/hyperlink" Target="http://belimo.com.ua/files/file00279.pdf" TargetMode="External"/><Relationship Id="rId65" Type="http://schemas.openxmlformats.org/officeDocument/2006/relationships/hyperlink" Target="http://belimo.com.ua/files/file00279.pdf" TargetMode="External"/><Relationship Id="rId81" Type="http://schemas.openxmlformats.org/officeDocument/2006/relationships/hyperlink" Target="http://belimo.com.ua/files/file00280.pdf" TargetMode="External"/><Relationship Id="rId86" Type="http://schemas.openxmlformats.org/officeDocument/2006/relationships/hyperlink" Target="http://belimo.com.ua/files/file00280.pdf" TargetMode="External"/><Relationship Id="rId130" Type="http://schemas.openxmlformats.org/officeDocument/2006/relationships/hyperlink" Target="http://belimo.com.ua/files/file00408.pdf" TargetMode="External"/><Relationship Id="rId135" Type="http://schemas.openxmlformats.org/officeDocument/2006/relationships/hyperlink" Target="http://belimo.com.ua/files/file00411.pdf" TargetMode="External"/><Relationship Id="rId151" Type="http://schemas.openxmlformats.org/officeDocument/2006/relationships/hyperlink" Target="http://belimo.com.ua/files/file00412.pdf" TargetMode="External"/><Relationship Id="rId156" Type="http://schemas.openxmlformats.org/officeDocument/2006/relationships/hyperlink" Target="http://belimo.com.ua/files/file00412.pdf" TargetMode="External"/><Relationship Id="rId177" Type="http://schemas.openxmlformats.org/officeDocument/2006/relationships/hyperlink" Target="http://www.belimo.ch/pdf/e/S2A-H_datasheet_en-gb.pdf" TargetMode="External"/><Relationship Id="rId4" Type="http://schemas.openxmlformats.org/officeDocument/2006/relationships/hyperlink" Target="http://belimo.com.ua/files/file00410.pdf" TargetMode="External"/><Relationship Id="rId9" Type="http://schemas.openxmlformats.org/officeDocument/2006/relationships/hyperlink" Target="http://belimo.com.ua/files/file00415.pdf" TargetMode="External"/><Relationship Id="rId172" Type="http://schemas.openxmlformats.org/officeDocument/2006/relationships/hyperlink" Target="http://www.belimo.ch/CH/EN/Download/index.cfm?page=VST" TargetMode="External"/><Relationship Id="rId180" Type="http://schemas.openxmlformats.org/officeDocument/2006/relationships/hyperlink" Target="http://belimo.com.ua/files/file00410.pdf" TargetMode="External"/><Relationship Id="rId13" Type="http://schemas.openxmlformats.org/officeDocument/2006/relationships/hyperlink" Target="http://belimo.com.ua/files/file00419.pdf" TargetMode="External"/><Relationship Id="rId18" Type="http://schemas.openxmlformats.org/officeDocument/2006/relationships/hyperlink" Target="http://belimo.com.ua/files/file00416.pdf" TargetMode="External"/><Relationship Id="rId39" Type="http://schemas.openxmlformats.org/officeDocument/2006/relationships/hyperlink" Target="http://belimo.com.ua/files/file00277.pdf" TargetMode="External"/><Relationship Id="rId109" Type="http://schemas.openxmlformats.org/officeDocument/2006/relationships/hyperlink" Target="http://belimo.com.ua/files/file00281.pdf" TargetMode="External"/><Relationship Id="rId34" Type="http://schemas.openxmlformats.org/officeDocument/2006/relationships/hyperlink" Target="http://belimo.com.ua/files/file00277.pdf" TargetMode="External"/><Relationship Id="rId50" Type="http://schemas.openxmlformats.org/officeDocument/2006/relationships/hyperlink" Target="http://belimo.com.ua/files/file00278.pdf" TargetMode="External"/><Relationship Id="rId55" Type="http://schemas.openxmlformats.org/officeDocument/2006/relationships/hyperlink" Target="http://belimo.com.ua/files/file00275.pdf" TargetMode="External"/><Relationship Id="rId76" Type="http://schemas.openxmlformats.org/officeDocument/2006/relationships/hyperlink" Target="http://belimo.com.ua/files/file00280.pdf" TargetMode="External"/><Relationship Id="rId97" Type="http://schemas.openxmlformats.org/officeDocument/2006/relationships/hyperlink" Target="http://belimo.com.ua/files/file00407.pdf" TargetMode="External"/><Relationship Id="rId104" Type="http://schemas.openxmlformats.org/officeDocument/2006/relationships/hyperlink" Target="http://belimo.com.ua/files/file00281.pdf" TargetMode="External"/><Relationship Id="rId120" Type="http://schemas.openxmlformats.org/officeDocument/2006/relationships/hyperlink" Target="http://belimo.com.ua/files/file00408.pdf" TargetMode="External"/><Relationship Id="rId125" Type="http://schemas.openxmlformats.org/officeDocument/2006/relationships/hyperlink" Target="http://belimo.com.ua/files/file00408.pdf" TargetMode="External"/><Relationship Id="rId141" Type="http://schemas.openxmlformats.org/officeDocument/2006/relationships/hyperlink" Target="http://belimo.com.ua/files/file00412.pdf" TargetMode="External"/><Relationship Id="rId146" Type="http://schemas.openxmlformats.org/officeDocument/2006/relationships/hyperlink" Target="http://belimo.com.ua/files/file00412.pdf" TargetMode="External"/><Relationship Id="rId167" Type="http://schemas.openxmlformats.org/officeDocument/2006/relationships/hyperlink" Target="http://belimo.com.ua/files/file00409.pdf" TargetMode="External"/><Relationship Id="rId7" Type="http://schemas.openxmlformats.org/officeDocument/2006/relationships/hyperlink" Target="http://belimo.com.ua/files/file00413.pdf" TargetMode="External"/><Relationship Id="rId71" Type="http://schemas.openxmlformats.org/officeDocument/2006/relationships/hyperlink" Target="http://belimo.com.ua/files/file00279.pdf" TargetMode="External"/><Relationship Id="rId92" Type="http://schemas.openxmlformats.org/officeDocument/2006/relationships/hyperlink" Target="http://belimo.com.ua/files/file00407.pdf" TargetMode="External"/><Relationship Id="rId162" Type="http://schemas.openxmlformats.org/officeDocument/2006/relationships/hyperlink" Target="http://belimo.com.ua/files/file00409.pdf" TargetMode="External"/><Relationship Id="rId183" Type="http://schemas.openxmlformats.org/officeDocument/2006/relationships/hyperlink" Target="http://belimo.com.ua/files/file00415.pdf" TargetMode="External"/><Relationship Id="rId2" Type="http://schemas.openxmlformats.org/officeDocument/2006/relationships/hyperlink" Target="http://belimo.com.ua/files/file00326.pdf" TargetMode="External"/><Relationship Id="rId29" Type="http://schemas.openxmlformats.org/officeDocument/2006/relationships/hyperlink" Target="http://belimo.com.ua/files/file00424.pdf" TargetMode="External"/><Relationship Id="rId24" Type="http://schemas.openxmlformats.org/officeDocument/2006/relationships/hyperlink" Target="http://belimo.com.ua/files/file00423.pdf" TargetMode="External"/><Relationship Id="rId40" Type="http://schemas.openxmlformats.org/officeDocument/2006/relationships/hyperlink" Target="http://belimo.com.ua/files/file00277.pdf" TargetMode="External"/><Relationship Id="rId45" Type="http://schemas.openxmlformats.org/officeDocument/2006/relationships/hyperlink" Target="http://belimo.com.ua/files/file00278.pdf" TargetMode="External"/><Relationship Id="rId66" Type="http://schemas.openxmlformats.org/officeDocument/2006/relationships/hyperlink" Target="http://belimo.com.ua/files/file00279.pdf" TargetMode="External"/><Relationship Id="rId87" Type="http://schemas.openxmlformats.org/officeDocument/2006/relationships/hyperlink" Target="http://belimo.com.ua/files/file00280.pdf" TargetMode="External"/><Relationship Id="rId110" Type="http://schemas.openxmlformats.org/officeDocument/2006/relationships/hyperlink" Target="http://belimo.com.ua/files/file00281.pdf" TargetMode="External"/><Relationship Id="rId115" Type="http://schemas.openxmlformats.org/officeDocument/2006/relationships/hyperlink" Target="http://belimo.com.ua/files/file00281.pdf" TargetMode="External"/><Relationship Id="rId131" Type="http://schemas.openxmlformats.org/officeDocument/2006/relationships/hyperlink" Target="http://belimo.com.ua/files/file00408.pdf" TargetMode="External"/><Relationship Id="rId136" Type="http://schemas.openxmlformats.org/officeDocument/2006/relationships/hyperlink" Target="http://belimo.com.ua/files/file00411.pdf" TargetMode="External"/><Relationship Id="rId157" Type="http://schemas.openxmlformats.org/officeDocument/2006/relationships/hyperlink" Target="http://belimo.com.ua/files/file00412.pdf" TargetMode="External"/><Relationship Id="rId178" Type="http://schemas.openxmlformats.org/officeDocument/2006/relationships/hyperlink" Target="http://www.belimo.ch/pdf/e/ZNV-C_mounting_instruction.pdf" TargetMode="External"/><Relationship Id="rId61" Type="http://schemas.openxmlformats.org/officeDocument/2006/relationships/hyperlink" Target="http://belimo.com.ua/files/file00279.pdf" TargetMode="External"/><Relationship Id="rId82" Type="http://schemas.openxmlformats.org/officeDocument/2006/relationships/hyperlink" Target="http://belimo.com.ua/files/file00280.pdf" TargetMode="External"/><Relationship Id="rId152" Type="http://schemas.openxmlformats.org/officeDocument/2006/relationships/hyperlink" Target="http://belimo.com.ua/files/file00412.pdf" TargetMode="External"/><Relationship Id="rId173" Type="http://schemas.openxmlformats.org/officeDocument/2006/relationships/hyperlink" Target="http://belimo.com.ua/files/file00352.pdf" TargetMode="External"/><Relationship Id="rId19" Type="http://schemas.openxmlformats.org/officeDocument/2006/relationships/hyperlink" Target="http://belimo.com.ua/files/file00418.pdf" TargetMode="External"/><Relationship Id="rId14" Type="http://schemas.openxmlformats.org/officeDocument/2006/relationships/hyperlink" Target="http://belimo.com.ua/files/file00419.pdf" TargetMode="External"/><Relationship Id="rId30" Type="http://schemas.openxmlformats.org/officeDocument/2006/relationships/hyperlink" Target="http://belimo.com.ua/files/file00422.pdf" TargetMode="External"/><Relationship Id="rId35" Type="http://schemas.openxmlformats.org/officeDocument/2006/relationships/hyperlink" Target="http://belimo.com.ua/files/file00277.pdf" TargetMode="External"/><Relationship Id="rId56" Type="http://schemas.openxmlformats.org/officeDocument/2006/relationships/hyperlink" Target="http://belimo.com.ua/files/file00275.pdf" TargetMode="External"/><Relationship Id="rId77" Type="http://schemas.openxmlformats.org/officeDocument/2006/relationships/hyperlink" Target="http://belimo.com.ua/files/file00280.pdf" TargetMode="External"/><Relationship Id="rId100" Type="http://schemas.openxmlformats.org/officeDocument/2006/relationships/hyperlink" Target="http://belimo.com.ua/files/file00407.pdf" TargetMode="External"/><Relationship Id="rId105" Type="http://schemas.openxmlformats.org/officeDocument/2006/relationships/hyperlink" Target="http://belimo.com.ua/files/file00281.pdf" TargetMode="External"/><Relationship Id="rId126" Type="http://schemas.openxmlformats.org/officeDocument/2006/relationships/hyperlink" Target="http://belimo.com.ua/files/file00408.pdf" TargetMode="External"/><Relationship Id="rId147" Type="http://schemas.openxmlformats.org/officeDocument/2006/relationships/hyperlink" Target="http://belimo.com.ua/files/file00412.pdf" TargetMode="External"/><Relationship Id="rId168" Type="http://schemas.openxmlformats.org/officeDocument/2006/relationships/hyperlink" Target="http://belimo.com.ua/files/file00329.pdf" TargetMode="External"/><Relationship Id="rId8" Type="http://schemas.openxmlformats.org/officeDocument/2006/relationships/hyperlink" Target="http://belimo.com.ua/files/file00413.pdf" TargetMode="External"/><Relationship Id="rId51" Type="http://schemas.openxmlformats.org/officeDocument/2006/relationships/hyperlink" Target="http://belimo.com.ua/files/file00275.pdf" TargetMode="External"/><Relationship Id="rId72" Type="http://schemas.openxmlformats.org/officeDocument/2006/relationships/hyperlink" Target="http://belimo.com.ua/files/file00279.pdf" TargetMode="External"/><Relationship Id="rId93" Type="http://schemas.openxmlformats.org/officeDocument/2006/relationships/hyperlink" Target="http://belimo.com.ua/files/file00407.pdf" TargetMode="External"/><Relationship Id="rId98" Type="http://schemas.openxmlformats.org/officeDocument/2006/relationships/hyperlink" Target="http://belimo.com.ua/files/file00407.pdf" TargetMode="External"/><Relationship Id="rId121" Type="http://schemas.openxmlformats.org/officeDocument/2006/relationships/hyperlink" Target="http://belimo.com.ua/files/file00408.pdf" TargetMode="External"/><Relationship Id="rId142" Type="http://schemas.openxmlformats.org/officeDocument/2006/relationships/hyperlink" Target="http://belimo.com.ua/files/file00412.pdf" TargetMode="External"/><Relationship Id="rId163" Type="http://schemas.openxmlformats.org/officeDocument/2006/relationships/hyperlink" Target="http://belimo.com.ua/files/file00409.pdf" TargetMode="External"/><Relationship Id="rId184" Type="http://schemas.openxmlformats.org/officeDocument/2006/relationships/hyperlink" Target="http://www.belimo.ch/pdf/e/NVK230A-3_datasheet_en-gb.pdf" TargetMode="External"/><Relationship Id="rId3" Type="http://schemas.openxmlformats.org/officeDocument/2006/relationships/hyperlink" Target="http://belimo.com.ua/files/file00410.pdf" TargetMode="External"/><Relationship Id="rId25" Type="http://schemas.openxmlformats.org/officeDocument/2006/relationships/hyperlink" Target="http://belimo.com.ua/files/file00425.pdf" TargetMode="External"/><Relationship Id="rId46" Type="http://schemas.openxmlformats.org/officeDocument/2006/relationships/hyperlink" Target="http://belimo.com.ua/files/file00278.pdf" TargetMode="External"/><Relationship Id="rId67" Type="http://schemas.openxmlformats.org/officeDocument/2006/relationships/hyperlink" Target="http://belimo.com.ua/files/file00279.pdf" TargetMode="External"/><Relationship Id="rId116" Type="http://schemas.openxmlformats.org/officeDocument/2006/relationships/hyperlink" Target="http://belimo.com.ua/files/file00281.pdf" TargetMode="External"/><Relationship Id="rId137" Type="http://schemas.openxmlformats.org/officeDocument/2006/relationships/hyperlink" Target="http://belimo.com.ua/files/file00411.pdf" TargetMode="External"/><Relationship Id="rId158" Type="http://schemas.openxmlformats.org/officeDocument/2006/relationships/hyperlink" Target="http://belimo.com.ua/files/file00412.pdf" TargetMode="External"/><Relationship Id="rId20" Type="http://schemas.openxmlformats.org/officeDocument/2006/relationships/hyperlink" Target="http://belimo.com.ua/files/file00418.pdf" TargetMode="External"/><Relationship Id="rId41" Type="http://schemas.openxmlformats.org/officeDocument/2006/relationships/hyperlink" Target="http://belimo.com.ua/files/file00278.pdf" TargetMode="External"/><Relationship Id="rId62" Type="http://schemas.openxmlformats.org/officeDocument/2006/relationships/hyperlink" Target="http://belimo.com.ua/files/file00279.pdf" TargetMode="External"/><Relationship Id="rId83" Type="http://schemas.openxmlformats.org/officeDocument/2006/relationships/hyperlink" Target="http://belimo.com.ua/files/file00280.pdf" TargetMode="External"/><Relationship Id="rId88" Type="http://schemas.openxmlformats.org/officeDocument/2006/relationships/hyperlink" Target="http://belimo.com.ua/files/file00280.pdf" TargetMode="External"/><Relationship Id="rId111" Type="http://schemas.openxmlformats.org/officeDocument/2006/relationships/hyperlink" Target="http://belimo.com.ua/files/file00281.pdf" TargetMode="External"/><Relationship Id="rId132" Type="http://schemas.openxmlformats.org/officeDocument/2006/relationships/hyperlink" Target="http://belimo.com.ua/files/file00408.pdf" TargetMode="External"/><Relationship Id="rId153" Type="http://schemas.openxmlformats.org/officeDocument/2006/relationships/hyperlink" Target="http://belimo.com.ua/files/file00412.pdf" TargetMode="External"/><Relationship Id="rId174" Type="http://schemas.openxmlformats.org/officeDocument/2006/relationships/hyperlink" Target="http://www.belimo.ch/CH/EN/Download/download_popup.cfm?page=vdi" TargetMode="External"/><Relationship Id="rId179" Type="http://schemas.openxmlformats.org/officeDocument/2006/relationships/hyperlink" Target="http://belimo.com.ua/files/file00410.pdf" TargetMode="External"/><Relationship Id="rId15" Type="http://schemas.openxmlformats.org/officeDocument/2006/relationships/hyperlink" Target="http://belimo.com.ua/files/file00414.pdf" TargetMode="External"/><Relationship Id="rId36" Type="http://schemas.openxmlformats.org/officeDocument/2006/relationships/hyperlink" Target="http://belimo.com.ua/files/file00277.pdf" TargetMode="External"/><Relationship Id="rId57" Type="http://schemas.openxmlformats.org/officeDocument/2006/relationships/hyperlink" Target="http://belimo.com.ua/files/file00279.pdf" TargetMode="External"/><Relationship Id="rId106" Type="http://schemas.openxmlformats.org/officeDocument/2006/relationships/hyperlink" Target="http://belimo.com.ua/files/file00281.pdf" TargetMode="External"/><Relationship Id="rId127" Type="http://schemas.openxmlformats.org/officeDocument/2006/relationships/hyperlink" Target="http://belimo.com.ua/files/file00408.pdf" TargetMode="External"/><Relationship Id="rId10" Type="http://schemas.openxmlformats.org/officeDocument/2006/relationships/hyperlink" Target="http://belimo.com.ua/files/file00415.pdf" TargetMode="External"/><Relationship Id="rId31" Type="http://schemas.openxmlformats.org/officeDocument/2006/relationships/hyperlink" Target="http://belimo.com.ua/files/file00277.pdf" TargetMode="External"/><Relationship Id="rId52" Type="http://schemas.openxmlformats.org/officeDocument/2006/relationships/hyperlink" Target="http://belimo.com.ua/files/file00275.pdf" TargetMode="External"/><Relationship Id="rId73" Type="http://schemas.openxmlformats.org/officeDocument/2006/relationships/hyperlink" Target="http://belimo.com.ua/files/file00279.pdf" TargetMode="External"/><Relationship Id="rId78" Type="http://schemas.openxmlformats.org/officeDocument/2006/relationships/hyperlink" Target="http://belimo.com.ua/files/file00280.pdf" TargetMode="External"/><Relationship Id="rId94" Type="http://schemas.openxmlformats.org/officeDocument/2006/relationships/hyperlink" Target="http://belimo.com.ua/files/file00407.pdf" TargetMode="External"/><Relationship Id="rId99" Type="http://schemas.openxmlformats.org/officeDocument/2006/relationships/hyperlink" Target="http://belimo.com.ua/files/file00407.pdf" TargetMode="External"/><Relationship Id="rId101" Type="http://schemas.openxmlformats.org/officeDocument/2006/relationships/hyperlink" Target="http://belimo.com.ua/files/file00407.pdf" TargetMode="External"/><Relationship Id="rId122" Type="http://schemas.openxmlformats.org/officeDocument/2006/relationships/hyperlink" Target="http://belimo.com.ua/files/file00408.pdf" TargetMode="External"/><Relationship Id="rId143" Type="http://schemas.openxmlformats.org/officeDocument/2006/relationships/hyperlink" Target="http://belimo.com.ua/files/file00412.pdf" TargetMode="External"/><Relationship Id="rId148" Type="http://schemas.openxmlformats.org/officeDocument/2006/relationships/hyperlink" Target="http://belimo.com.ua/files/file00412.pdf" TargetMode="External"/><Relationship Id="rId164" Type="http://schemas.openxmlformats.org/officeDocument/2006/relationships/hyperlink" Target="http://belimo.com.ua/files/file00409.pdf" TargetMode="External"/><Relationship Id="rId169" Type="http://schemas.openxmlformats.org/officeDocument/2006/relationships/hyperlink" Target="http://belimo.com.ua/files/file00328.pdf" TargetMode="External"/><Relationship Id="rId185"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6" Type="http://schemas.openxmlformats.org/officeDocument/2006/relationships/hyperlink" Target="http://belimo.com.ua/files/file00323.pdf" TargetMode="External"/><Relationship Id="rId21" Type="http://schemas.openxmlformats.org/officeDocument/2006/relationships/hyperlink" Target="http://belimo.com.ua/files/file00322.pdf" TargetMode="External"/><Relationship Id="rId34" Type="http://schemas.openxmlformats.org/officeDocument/2006/relationships/hyperlink" Target="http://www.belimo.ch/pdf/e/SY..-230-MF-T_1_0_en.pdf" TargetMode="External"/><Relationship Id="rId42" Type="http://schemas.openxmlformats.org/officeDocument/2006/relationships/hyperlink" Target="http://www.belimo.ch/CH/EN/Product/Accessories/AccessoryDetail.cfm?MatNr=ZD6N-H150&amp;CatNr=9901&amp;" TargetMode="External"/><Relationship Id="rId47" Type="http://schemas.openxmlformats.org/officeDocument/2006/relationships/hyperlink" Target="http://belimo.com.ua/files/file00430.pdf" TargetMode="External"/><Relationship Id="rId50" Type="http://schemas.openxmlformats.org/officeDocument/2006/relationships/hyperlink" Target="http://belimo.com.ua/files/file00352.pdf" TargetMode="External"/><Relationship Id="rId55" Type="http://schemas.openxmlformats.org/officeDocument/2006/relationships/hyperlink" Target="http://belimo.com.ua/files/file00165.pdf" TargetMode="External"/><Relationship Id="rId63" Type="http://schemas.openxmlformats.org/officeDocument/2006/relationships/hyperlink" Target="http://www.belimo.ch/pdf/e/DRK24A-5_datasheet_en-gb.pdf" TargetMode="External"/><Relationship Id="rId68" Type="http://schemas.openxmlformats.org/officeDocument/2006/relationships/hyperlink" Target="http://www.belimo.ch/pdf/e/SRC24A-SR-5_datasheet_en-gb.pdf" TargetMode="External"/><Relationship Id="rId76" Type="http://schemas.openxmlformats.org/officeDocument/2006/relationships/hyperlink" Target="http://www.belimo.ch/pdf/e/GR24A-7_datasheet_en-gb.pdf" TargetMode="External"/><Relationship Id="rId84" Type="http://schemas.openxmlformats.org/officeDocument/2006/relationships/hyperlink" Target="http://www.belimo.ch/pdf/e/DR24A-5_datasheet_en-gb.pdf" TargetMode="External"/><Relationship Id="rId89" Type="http://schemas.openxmlformats.org/officeDocument/2006/relationships/hyperlink" Target="http://www.belimo.ch/pdf/e/DRC24A-7_datasheet_en-gb.pdf" TargetMode="External"/><Relationship Id="rId97" Type="http://schemas.openxmlformats.org/officeDocument/2006/relationships/drawing" Target="../drawings/drawing8.xml"/><Relationship Id="rId7" Type="http://schemas.openxmlformats.org/officeDocument/2006/relationships/hyperlink" Target="http://belimo.com.ua/files/file00164.pdf" TargetMode="External"/><Relationship Id="rId71" Type="http://schemas.openxmlformats.org/officeDocument/2006/relationships/hyperlink" Target="http://www.belimo.ch/pdf/e/SRFA-5-O_datasheet_en-gb.pdf" TargetMode="External"/><Relationship Id="rId92" Type="http://schemas.openxmlformats.org/officeDocument/2006/relationships/hyperlink" Target="http://www.belimo.ch/CH/EN/Product/Water/ValveDetail.cfm?MatNr=D6250W&amp;CatNr=11070101&amp;VCat=W2" TargetMode="External"/><Relationship Id="rId2" Type="http://schemas.openxmlformats.org/officeDocument/2006/relationships/hyperlink" Target="http://belimo.com.ua/files/file00323.pdf" TargetMode="External"/><Relationship Id="rId16" Type="http://schemas.openxmlformats.org/officeDocument/2006/relationships/hyperlink" Target="http://belimo.com.ua/files/file00378.pdf" TargetMode="External"/><Relationship Id="rId29" Type="http://schemas.openxmlformats.org/officeDocument/2006/relationships/hyperlink" Target="http://belimo.com.ua/files/file00323.pdf" TargetMode="External"/><Relationship Id="rId11" Type="http://schemas.openxmlformats.org/officeDocument/2006/relationships/hyperlink" Target="http://belimo.com.ua/files/file00377.pdf" TargetMode="External"/><Relationship Id="rId24" Type="http://schemas.openxmlformats.org/officeDocument/2006/relationships/hyperlink" Target="http://www.belimo.ch/pdf/e/SY..-230-SR-T_1_0_en.pdf" TargetMode="External"/><Relationship Id="rId32" Type="http://schemas.openxmlformats.org/officeDocument/2006/relationships/hyperlink" Target="http://www.belimo.ch/pdf/e/SY..-230-MF-T_1_0_en.pdf" TargetMode="External"/><Relationship Id="rId37" Type="http://schemas.openxmlformats.org/officeDocument/2006/relationships/hyperlink" Target="http://belimo.com.ua/files/file00323.pdf" TargetMode="External"/><Relationship Id="rId40" Type="http://schemas.openxmlformats.org/officeDocument/2006/relationships/hyperlink" Target="http://www.belimo.ch/CH/EN/Product/Accessories/AccessoryDetail.cfm?MatNr=ZD6N-H100&amp;CatNr=9901&amp;" TargetMode="External"/><Relationship Id="rId45" Type="http://schemas.openxmlformats.org/officeDocument/2006/relationships/hyperlink" Target="http://www.belimo.ch/CH/EN/Product/Accessories/AccessoryDetail.cfm?MatNr=ZD6N-S250&amp;CatNr=9901&amp;" TargetMode="External"/><Relationship Id="rId53" Type="http://schemas.openxmlformats.org/officeDocument/2006/relationships/hyperlink" Target="http://belimo.com.ua/files/file00381.pdf" TargetMode="External"/><Relationship Id="rId58" Type="http://schemas.openxmlformats.org/officeDocument/2006/relationships/hyperlink" Target="http://belimo.com.ua/files/file00377.pdf" TargetMode="External"/><Relationship Id="rId66" Type="http://schemas.openxmlformats.org/officeDocument/2006/relationships/hyperlink" Target="http://www.belimo.ch/pdf/e/SR24A-5_datasheet_en-gb.pdf" TargetMode="External"/><Relationship Id="rId74" Type="http://schemas.openxmlformats.org/officeDocument/2006/relationships/hyperlink" Target="http://www.belimo.ch/pdf/e/GR230A-7_datasheet_en-gb.pdf" TargetMode="External"/><Relationship Id="rId79" Type="http://schemas.openxmlformats.org/officeDocument/2006/relationships/hyperlink" Target="http://www.belimo.ch/pdf/e/GRC24A-5_datasheet_en-gb.pdf" TargetMode="External"/><Relationship Id="rId87" Type="http://schemas.openxmlformats.org/officeDocument/2006/relationships/hyperlink" Target="http://www.belimo.ch/pdf/e/DR24A-SR-7_datasheet_en-gb.pdf" TargetMode="External"/><Relationship Id="rId5" Type="http://schemas.openxmlformats.org/officeDocument/2006/relationships/hyperlink" Target="http://belimo.com.ua/files/file00164.pdf" TargetMode="External"/><Relationship Id="rId61" Type="http://schemas.openxmlformats.org/officeDocument/2006/relationships/hyperlink" Target="http://www.belimo.ch/pdf/e/DR24A-7_datasheet_en-gb.pdf" TargetMode="External"/><Relationship Id="rId82" Type="http://schemas.openxmlformats.org/officeDocument/2006/relationships/hyperlink" Target="http://www.belimo.ch/pdf/e/DR230A-5_datasheet_en-gb.pdf" TargetMode="External"/><Relationship Id="rId90" Type="http://schemas.openxmlformats.org/officeDocument/2006/relationships/hyperlink" Target="http://www.belimo.ch/pdf/e/DRC24G-5_datasheet_en-gb.pdf" TargetMode="External"/><Relationship Id="rId95" Type="http://schemas.openxmlformats.org/officeDocument/2006/relationships/hyperlink" Target="http://www.belimo.ch/CH/EN/Product/Water/ProductDetail.cfm?MatNr=PRCA-S2-T&amp;CatNr=11060114&amp;" TargetMode="External"/><Relationship Id="rId19" Type="http://schemas.openxmlformats.org/officeDocument/2006/relationships/hyperlink" Target="http://belimo.com.ua/files/file00325.pdf" TargetMode="External"/><Relationship Id="rId14" Type="http://schemas.openxmlformats.org/officeDocument/2006/relationships/hyperlink" Target="http://belimo.com.ua/files/file00378.pdf" TargetMode="External"/><Relationship Id="rId22" Type="http://schemas.openxmlformats.org/officeDocument/2006/relationships/hyperlink" Target="http://belimo.com.ua/files/file00322.pdf" TargetMode="External"/><Relationship Id="rId27" Type="http://schemas.openxmlformats.org/officeDocument/2006/relationships/hyperlink" Target="http://belimo.com.ua/files/file00323.pdf" TargetMode="External"/><Relationship Id="rId30" Type="http://schemas.openxmlformats.org/officeDocument/2006/relationships/hyperlink" Target="http://www.belimo.ch/pdf/e/SY..-230-MF-T_1_0_en.pdf" TargetMode="External"/><Relationship Id="rId35" Type="http://schemas.openxmlformats.org/officeDocument/2006/relationships/hyperlink" Target="http://www.belimo.ch/pdf/e/SY..-230-MF-T_1_0_en.pdf" TargetMode="External"/><Relationship Id="rId43" Type="http://schemas.openxmlformats.org/officeDocument/2006/relationships/hyperlink" Target="http://www.belimo.ch/CH/EN/Product/Accessories/AccessoryDetail.cfm?MatNr=ZD6N-S150&amp;CatNr=9901&amp;" TargetMode="External"/><Relationship Id="rId48" Type="http://schemas.openxmlformats.org/officeDocument/2006/relationships/hyperlink" Target="http://belimo.com.ua/files/file00430.pdf" TargetMode="External"/><Relationship Id="rId56" Type="http://schemas.openxmlformats.org/officeDocument/2006/relationships/hyperlink" Target="http://belimo.com.ua/files/file00165.pdf" TargetMode="External"/><Relationship Id="rId64" Type="http://schemas.openxmlformats.org/officeDocument/2006/relationships/hyperlink" Target="http://www.belimo.ch/pdf/e/DRK24A-7_datasheet_en-gb.pdf" TargetMode="External"/><Relationship Id="rId69" Type="http://schemas.openxmlformats.org/officeDocument/2006/relationships/hyperlink" Target="http://www.belimo.ch/pdf/e/SRFA-5_datasheet_en-gb.pdf" TargetMode="External"/><Relationship Id="rId77" Type="http://schemas.openxmlformats.org/officeDocument/2006/relationships/hyperlink" Target="http://www.belimo.ch/pdf/e/GR24A-SR-5_datasheet_en-gb.pdf" TargetMode="External"/><Relationship Id="rId8" Type="http://schemas.openxmlformats.org/officeDocument/2006/relationships/hyperlink" Target="http://belimo.com.ua/files/file00165.pdf" TargetMode="External"/><Relationship Id="rId51" Type="http://schemas.openxmlformats.org/officeDocument/2006/relationships/hyperlink" Target="http://www.belimo.ch/CH/EN/Download/download_popup.cfm?page=vdi" TargetMode="External"/><Relationship Id="rId72" Type="http://schemas.openxmlformats.org/officeDocument/2006/relationships/hyperlink" Target="http://www.belimo.ch/pdf/e/SRFA-S2-5-O_datasheet_en-gb.pdf" TargetMode="External"/><Relationship Id="rId80" Type="http://schemas.openxmlformats.org/officeDocument/2006/relationships/hyperlink" Target="http://www.belimo.ch/CH/EN/Product/Water/ProductDetail.cfm?MatNr=GRK24A-5&amp;CatNr=11060112&amp;VCat=W2" TargetMode="External"/><Relationship Id="rId85" Type="http://schemas.openxmlformats.org/officeDocument/2006/relationships/hyperlink" Target="http://www.belimo.ch/pdf/e/DR24A-7_datasheet_en-gb.pdf" TargetMode="External"/><Relationship Id="rId93" Type="http://schemas.openxmlformats.org/officeDocument/2006/relationships/hyperlink" Target="http://www.belimo.ch/CH/EN/Product/Water/ValveDetail.cfm?MatNr=D6300W&amp;CatNr=11070101&amp;VCat=W2" TargetMode="External"/><Relationship Id="rId3" Type="http://schemas.openxmlformats.org/officeDocument/2006/relationships/hyperlink" Target="http://belimo.com.ua/files/file00323.pdf" TargetMode="External"/><Relationship Id="rId12" Type="http://schemas.openxmlformats.org/officeDocument/2006/relationships/hyperlink" Target="http://belimo.com.ua/files/file00377.pdf" TargetMode="External"/><Relationship Id="rId17" Type="http://schemas.openxmlformats.org/officeDocument/2006/relationships/hyperlink" Target="http://belimo.com.ua/files/file00325.pdf" TargetMode="External"/><Relationship Id="rId25" Type="http://schemas.openxmlformats.org/officeDocument/2006/relationships/hyperlink" Target="http://www.belimo.ch/pdf/e/SY..-230-SR-T_1_0_en.pdf" TargetMode="External"/><Relationship Id="rId33" Type="http://schemas.openxmlformats.org/officeDocument/2006/relationships/hyperlink" Target="http://www.belimo.ch/pdf/e/SY..-230-MF-T_1_0_en.pdf" TargetMode="External"/><Relationship Id="rId38" Type="http://schemas.openxmlformats.org/officeDocument/2006/relationships/hyperlink" Target="http://belimo.com.ua/files/file00323.pdf" TargetMode="External"/><Relationship Id="rId46" Type="http://schemas.openxmlformats.org/officeDocument/2006/relationships/hyperlink" Target="http://www.belimo.ch/CH/EN/Product/Accessories/AccessoryDetail.cfm?MatNr=ZD6N-S350&amp;CatNr=9901&amp;" TargetMode="External"/><Relationship Id="rId59" Type="http://schemas.openxmlformats.org/officeDocument/2006/relationships/hyperlink" Target="http://belimo.com.ua/files/file00323.pdf" TargetMode="External"/><Relationship Id="rId67" Type="http://schemas.openxmlformats.org/officeDocument/2006/relationships/hyperlink" Target="http://www.belimo.ch/pdf/e/SR24A-SR-5_datasheet_en-gb.pdf" TargetMode="External"/><Relationship Id="rId20" Type="http://schemas.openxmlformats.org/officeDocument/2006/relationships/hyperlink" Target="http://belimo.com.ua/files/file00322.pdf" TargetMode="External"/><Relationship Id="rId41" Type="http://schemas.openxmlformats.org/officeDocument/2006/relationships/hyperlink" Target="http://www.belimo.ch/CH/EN/Product/Accessories/AccessoryDetail.cfm?MatNr=ZD6N-S100&amp;CatNr=9901&amp;" TargetMode="External"/><Relationship Id="rId54" Type="http://schemas.openxmlformats.org/officeDocument/2006/relationships/hyperlink" Target="http://www.belimo.ch/pdf/e/DR230A-7_datasheet_en-gb.pdf" TargetMode="External"/><Relationship Id="rId62" Type="http://schemas.openxmlformats.org/officeDocument/2006/relationships/hyperlink" Target="http://www.belimo.ch/pdf/e/DRC24A-7_datasheet_en-gb.pdf" TargetMode="External"/><Relationship Id="rId70" Type="http://schemas.openxmlformats.org/officeDocument/2006/relationships/hyperlink" Target="http://www.belimo.ch/pdf/e/SRFA-S2-5_datasheet_en-gb.pdf" TargetMode="External"/><Relationship Id="rId75" Type="http://schemas.openxmlformats.org/officeDocument/2006/relationships/hyperlink" Target="http://www.belimo.ch/pdf/e/GR24A-5_datasheet_en-gb.pdf" TargetMode="External"/><Relationship Id="rId83" Type="http://schemas.openxmlformats.org/officeDocument/2006/relationships/hyperlink" Target="http://www.belimo.ch/pdf/e/DR230A-7_datasheet_en-gb.pdf" TargetMode="External"/><Relationship Id="rId88" Type="http://schemas.openxmlformats.org/officeDocument/2006/relationships/hyperlink" Target="http://www.belimo.ch/pdf/e/DRC24A-5_datasheet_en-gb.pdf" TargetMode="External"/><Relationship Id="rId91" Type="http://schemas.openxmlformats.org/officeDocument/2006/relationships/hyperlink" Target="http://www.belimo.ch/pdf/e/DRC24G-7_datasheet_en-gb.pdf" TargetMode="External"/><Relationship Id="rId96" Type="http://schemas.openxmlformats.org/officeDocument/2006/relationships/printerSettings" Target="../printerSettings/printerSettings8.bin"/><Relationship Id="rId1" Type="http://schemas.openxmlformats.org/officeDocument/2006/relationships/hyperlink" Target="http://belimo.com.ua/files/file00323.pdf" TargetMode="External"/><Relationship Id="rId6" Type="http://schemas.openxmlformats.org/officeDocument/2006/relationships/hyperlink" Target="http://belimo.com.ua/files/file00164.pdf" TargetMode="External"/><Relationship Id="rId15" Type="http://schemas.openxmlformats.org/officeDocument/2006/relationships/hyperlink" Target="http://belimo.com.ua/files/file00378.pdf" TargetMode="External"/><Relationship Id="rId23" Type="http://schemas.openxmlformats.org/officeDocument/2006/relationships/hyperlink" Target="http://belimo.com.ua/files/file00322.pdf" TargetMode="External"/><Relationship Id="rId28" Type="http://schemas.openxmlformats.org/officeDocument/2006/relationships/hyperlink" Target="http://belimo.com.ua/files/file00323.pdf" TargetMode="External"/><Relationship Id="rId36" Type="http://schemas.openxmlformats.org/officeDocument/2006/relationships/hyperlink" Target="http://www.belimo.ch/pdf/e/SY..-230-MF-T_1_0_en.pdf" TargetMode="External"/><Relationship Id="rId49" Type="http://schemas.openxmlformats.org/officeDocument/2006/relationships/hyperlink" Target="http://www.belimo.ch/CH/EN/Download/index.cfm?page=VST" TargetMode="External"/><Relationship Id="rId57" Type="http://schemas.openxmlformats.org/officeDocument/2006/relationships/hyperlink" Target="http://www.belimo.ch/pdf/e/DGR24A-7_1_0_en.pdf" TargetMode="External"/><Relationship Id="rId10" Type="http://schemas.openxmlformats.org/officeDocument/2006/relationships/hyperlink" Target="http://belimo.com.ua/files/file00377.pdf" TargetMode="External"/><Relationship Id="rId31" Type="http://schemas.openxmlformats.org/officeDocument/2006/relationships/hyperlink" Target="http://www.belimo.ch/pdf/e/SY..-230-MF-T_1_0_en.pdf" TargetMode="External"/><Relationship Id="rId44" Type="http://schemas.openxmlformats.org/officeDocument/2006/relationships/hyperlink" Target="http://www.belimo.ch/CH/EN/Product/Accessories/AccessoryDetail.cfm?MatNr=ZD6N-S200&amp;CatNr=9901&amp;" TargetMode="External"/><Relationship Id="rId52" Type="http://schemas.openxmlformats.org/officeDocument/2006/relationships/hyperlink" Target="http://belimo.com.ua/files/file00404.pdf" TargetMode="External"/><Relationship Id="rId60" Type="http://schemas.openxmlformats.org/officeDocument/2006/relationships/hyperlink" Target="http://www.belimo.ch/pdf/e/GK24A-1_1_1_en.pdf" TargetMode="External"/><Relationship Id="rId65" Type="http://schemas.openxmlformats.org/officeDocument/2006/relationships/hyperlink" Target="http://www.belimo.ch/pdf/e/SR230A-5_datasheet_en-gb.pdf" TargetMode="External"/><Relationship Id="rId73" Type="http://schemas.openxmlformats.org/officeDocument/2006/relationships/hyperlink" Target="http://www.belimo.ch/pdf/e/GR230A-5_datasheet_en-gb.pdf" TargetMode="External"/><Relationship Id="rId78" Type="http://schemas.openxmlformats.org/officeDocument/2006/relationships/hyperlink" Target="http://www.belimo.ch/pdf/e/GR24A-SR-7_datasheet_en-gb.pdf" TargetMode="External"/><Relationship Id="rId81" Type="http://schemas.openxmlformats.org/officeDocument/2006/relationships/hyperlink" Target="http://www.belimo.ch/pdf/e/GRK24A-SR-5_datasheet_en-gb.pdf" TargetMode="External"/><Relationship Id="rId86" Type="http://schemas.openxmlformats.org/officeDocument/2006/relationships/hyperlink" Target="http://www.belimo.ch/pdf/e/DR24A-SR-5_datasheet_en-gb.pdf" TargetMode="External"/><Relationship Id="rId94" Type="http://schemas.openxmlformats.org/officeDocument/2006/relationships/hyperlink" Target="http://www.belimo.ch/CH/EN/Product/Water/ValveDetail.cfm?MatNr=D6200W&amp;CatNr=11070101&amp;VCat=W2" TargetMode="External"/><Relationship Id="rId4" Type="http://schemas.openxmlformats.org/officeDocument/2006/relationships/hyperlink" Target="http://belimo.com.ua/files/file00164.pdf" TargetMode="External"/><Relationship Id="rId9" Type="http://schemas.openxmlformats.org/officeDocument/2006/relationships/hyperlink" Target="http://belimo.com.ua/files/file00377.pdf" TargetMode="External"/><Relationship Id="rId13" Type="http://schemas.openxmlformats.org/officeDocument/2006/relationships/hyperlink" Target="http://belimo.com.ua/files/file00378.pdf" TargetMode="External"/><Relationship Id="rId18" Type="http://schemas.openxmlformats.org/officeDocument/2006/relationships/hyperlink" Target="http://belimo.com.ua/files/file00325.pdf" TargetMode="External"/><Relationship Id="rId39" Type="http://schemas.openxmlformats.org/officeDocument/2006/relationships/hyperlink" Target="http://belimo.com.ua/files/file00323.pdf" TargetMode="Externa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www.belimo.ch/CH/EN/Product/Water/ValveDetail.cfm?MatNr=EV015R+BAC&amp;CatNr=11011002&amp;VCat=W1" TargetMode="External"/><Relationship Id="rId7" Type="http://schemas.openxmlformats.org/officeDocument/2006/relationships/hyperlink" Target="http://belimo.com.ua/files/file00456.pdf" TargetMode="External"/><Relationship Id="rId2" Type="http://schemas.openxmlformats.org/officeDocument/2006/relationships/hyperlink" Target="http://belimo.com.ua/files/file00429.pdf" TargetMode="External"/><Relationship Id="rId1" Type="http://schemas.openxmlformats.org/officeDocument/2006/relationships/hyperlink" Target="http://belimo.com.ua/files/file00375.pdf" TargetMode="External"/><Relationship Id="rId6" Type="http://schemas.openxmlformats.org/officeDocument/2006/relationships/hyperlink" Target="http://belimo.com.ua/files/file00468.pdf" TargetMode="External"/><Relationship Id="rId5" Type="http://schemas.openxmlformats.org/officeDocument/2006/relationships/hyperlink" Target="http://belimo.com.ua/files/file00376.pdf" TargetMode="External"/><Relationship Id="rId4" Type="http://schemas.openxmlformats.org/officeDocument/2006/relationships/hyperlink" Target="http://www.belimo.ch/pdf/e/EP__R_MP_datasheet_en-gb.pdf" TargetMode="External"/><Relationship Id="rId9"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sheetPr codeName="Лист1">
    <tabColor theme="9" tint="0.59999389629810485"/>
    <pageSetUpPr fitToPage="1"/>
  </sheetPr>
  <dimension ref="A1:J35"/>
  <sheetViews>
    <sheetView tabSelected="1" zoomScaleNormal="100" zoomScaleSheetLayoutView="100" workbookViewId="0"/>
  </sheetViews>
  <sheetFormatPr defaultRowHeight="12.75"/>
  <cols>
    <col min="1" max="1" width="28.140625" customWidth="1"/>
  </cols>
  <sheetData>
    <row r="1" spans="1:10" ht="20.25">
      <c r="A1" s="344" t="s">
        <v>2356</v>
      </c>
    </row>
    <row r="2" spans="1:10">
      <c r="A2" s="5"/>
    </row>
    <row r="3" spans="1:10">
      <c r="A3" s="5"/>
    </row>
    <row r="4" spans="1:10">
      <c r="J4" s="345"/>
    </row>
    <row r="5" spans="1:10">
      <c r="A5" s="180"/>
      <c r="J5" s="345"/>
    </row>
    <row r="6" spans="1:10">
      <c r="A6" s="180" t="s">
        <v>2357</v>
      </c>
      <c r="J6" s="345"/>
    </row>
    <row r="7" spans="1:10">
      <c r="A7" s="180" t="s">
        <v>3183</v>
      </c>
      <c r="J7" s="345"/>
    </row>
    <row r="8" spans="1:10">
      <c r="A8" s="180"/>
      <c r="J8" s="345"/>
    </row>
    <row r="9" spans="1:10">
      <c r="A9" s="347"/>
    </row>
    <row r="10" spans="1:10">
      <c r="A10" s="347" t="s">
        <v>2379</v>
      </c>
    </row>
    <row r="11" spans="1:10">
      <c r="A11" s="347" t="s">
        <v>0</v>
      </c>
      <c r="J11" s="346"/>
    </row>
    <row r="12" spans="1:10">
      <c r="A12" s="347" t="s">
        <v>1</v>
      </c>
      <c r="J12" s="346"/>
    </row>
    <row r="13" spans="1:10">
      <c r="A13" s="211" t="s">
        <v>2</v>
      </c>
      <c r="J13" s="346"/>
    </row>
    <row r="14" spans="1:10">
      <c r="A14" s="211" t="s">
        <v>3</v>
      </c>
      <c r="J14" s="346"/>
    </row>
    <row r="16" spans="1:10" ht="15">
      <c r="A16" s="351" t="s">
        <v>2358</v>
      </c>
    </row>
    <row r="17" spans="1:10">
      <c r="A17" s="5"/>
    </row>
    <row r="18" spans="1:10" ht="20.100000000000001" customHeight="1">
      <c r="A18" s="352" t="s">
        <v>2359</v>
      </c>
      <c r="B18" s="498" t="s">
        <v>3184</v>
      </c>
      <c r="C18" s="498"/>
      <c r="D18" s="498"/>
      <c r="E18" s="498"/>
      <c r="F18" s="498"/>
      <c r="G18" s="498"/>
      <c r="H18" s="498"/>
      <c r="I18" s="498"/>
      <c r="J18" s="498"/>
    </row>
    <row r="19" spans="1:10" ht="20.100000000000001" customHeight="1">
      <c r="A19" s="352" t="s">
        <v>2360</v>
      </c>
      <c r="B19" s="498" t="s">
        <v>2427</v>
      </c>
      <c r="C19" s="498"/>
      <c r="D19" s="498"/>
      <c r="E19" s="498"/>
      <c r="F19" s="498"/>
      <c r="G19" s="498"/>
      <c r="H19" s="498"/>
      <c r="I19" s="498"/>
      <c r="J19" s="498"/>
    </row>
    <row r="20" spans="1:10" ht="20.100000000000001" customHeight="1">
      <c r="A20" s="352" t="s">
        <v>2361</v>
      </c>
      <c r="B20" s="498" t="s">
        <v>2978</v>
      </c>
      <c r="C20" s="498"/>
      <c r="D20" s="498"/>
      <c r="E20" s="498"/>
      <c r="F20" s="498"/>
      <c r="G20" s="498"/>
      <c r="H20" s="498"/>
      <c r="I20" s="498"/>
      <c r="J20" s="498"/>
    </row>
    <row r="21" spans="1:10" ht="20.100000000000001" customHeight="1">
      <c r="A21" s="352" t="s">
        <v>2362</v>
      </c>
      <c r="B21" s="498" t="s">
        <v>2363</v>
      </c>
      <c r="C21" s="498"/>
      <c r="D21" s="498"/>
      <c r="E21" s="498"/>
      <c r="F21" s="498"/>
      <c r="G21" s="498"/>
      <c r="H21" s="498"/>
      <c r="I21" s="498"/>
      <c r="J21" s="498"/>
    </row>
    <row r="22" spans="1:10" ht="20.100000000000001" customHeight="1">
      <c r="A22" s="352" t="s">
        <v>2364</v>
      </c>
      <c r="B22" s="498" t="s">
        <v>2365</v>
      </c>
      <c r="C22" s="498"/>
      <c r="D22" s="498"/>
      <c r="E22" s="498"/>
      <c r="F22" s="498"/>
      <c r="G22" s="498"/>
      <c r="H22" s="498"/>
      <c r="I22" s="498"/>
      <c r="J22" s="498"/>
    </row>
    <row r="23" spans="1:10" ht="20.100000000000001" customHeight="1">
      <c r="A23" s="352" t="s">
        <v>2366</v>
      </c>
      <c r="B23" s="498" t="s">
        <v>2367</v>
      </c>
      <c r="C23" s="498"/>
      <c r="D23" s="498"/>
      <c r="E23" s="498"/>
      <c r="F23" s="498"/>
      <c r="G23" s="498"/>
      <c r="H23" s="498"/>
      <c r="I23" s="498"/>
      <c r="J23" s="498"/>
    </row>
    <row r="24" spans="1:10" ht="20.100000000000001" customHeight="1">
      <c r="A24" s="352" t="s">
        <v>2368</v>
      </c>
      <c r="B24" s="498" t="s">
        <v>2369</v>
      </c>
      <c r="C24" s="498"/>
      <c r="D24" s="498"/>
      <c r="E24" s="498"/>
      <c r="F24" s="498"/>
      <c r="G24" s="498"/>
      <c r="H24" s="498"/>
      <c r="I24" s="498"/>
      <c r="J24" s="498"/>
    </row>
    <row r="25" spans="1:10" ht="20.100000000000001" customHeight="1">
      <c r="A25" s="352" t="s">
        <v>2380</v>
      </c>
      <c r="B25" s="498" t="s">
        <v>2820</v>
      </c>
      <c r="C25" s="498"/>
      <c r="D25" s="498"/>
      <c r="E25" s="498"/>
      <c r="F25" s="498"/>
      <c r="G25" s="498"/>
      <c r="H25" s="498"/>
      <c r="I25" s="498"/>
      <c r="J25" s="498"/>
    </row>
    <row r="26" spans="1:10" ht="20.100000000000001" customHeight="1">
      <c r="A26" s="352" t="s">
        <v>2370</v>
      </c>
      <c r="B26" s="498" t="s">
        <v>3078</v>
      </c>
      <c r="C26" s="498"/>
      <c r="D26" s="498"/>
      <c r="E26" s="498"/>
      <c r="F26" s="498"/>
      <c r="G26" s="498"/>
      <c r="H26" s="498"/>
      <c r="I26" s="498"/>
      <c r="J26" s="498"/>
    </row>
    <row r="27" spans="1:10" ht="20.100000000000001" customHeight="1">
      <c r="A27" s="352" t="s">
        <v>2371</v>
      </c>
      <c r="B27" s="498" t="s">
        <v>2426</v>
      </c>
      <c r="C27" s="498"/>
      <c r="D27" s="498"/>
      <c r="E27" s="498"/>
      <c r="F27" s="498"/>
      <c r="G27" s="498"/>
      <c r="H27" s="498"/>
      <c r="I27" s="498"/>
      <c r="J27" s="498"/>
    </row>
    <row r="28" spans="1:10" ht="20.100000000000001" customHeight="1">
      <c r="A28" s="352" t="s">
        <v>2210</v>
      </c>
      <c r="B28" s="498" t="s">
        <v>2372</v>
      </c>
      <c r="C28" s="498"/>
      <c r="D28" s="498"/>
      <c r="E28" s="498"/>
      <c r="F28" s="498"/>
      <c r="G28" s="498"/>
      <c r="H28" s="498"/>
      <c r="I28" s="498"/>
      <c r="J28" s="498"/>
    </row>
    <row r="29" spans="1:10" ht="20.100000000000001" customHeight="1">
      <c r="A29" s="352" t="s">
        <v>2373</v>
      </c>
      <c r="B29" s="498" t="s">
        <v>3079</v>
      </c>
      <c r="C29" s="498"/>
      <c r="D29" s="498"/>
      <c r="E29" s="498"/>
      <c r="F29" s="498"/>
      <c r="G29" s="498"/>
      <c r="H29" s="498"/>
      <c r="I29" s="498"/>
      <c r="J29" s="498"/>
    </row>
    <row r="30" spans="1:10" ht="20.100000000000001" customHeight="1">
      <c r="A30" s="352" t="s">
        <v>2374</v>
      </c>
      <c r="B30" s="498" t="s">
        <v>2378</v>
      </c>
      <c r="C30" s="498"/>
      <c r="D30" s="498"/>
      <c r="E30" s="498"/>
      <c r="F30" s="498"/>
      <c r="G30" s="498"/>
      <c r="H30" s="498"/>
      <c r="I30" s="498"/>
      <c r="J30" s="498"/>
    </row>
    <row r="31" spans="1:10" ht="20.100000000000001" customHeight="1">
      <c r="A31" s="352" t="s">
        <v>2375</v>
      </c>
      <c r="B31" s="498" t="s">
        <v>2821</v>
      </c>
      <c r="C31" s="498"/>
      <c r="D31" s="498"/>
      <c r="E31" s="498"/>
      <c r="F31" s="498"/>
      <c r="G31" s="498"/>
      <c r="H31" s="498"/>
      <c r="I31" s="498"/>
      <c r="J31" s="498"/>
    </row>
    <row r="32" spans="1:10" ht="20.100000000000001" customHeight="1">
      <c r="A32" s="352" t="s">
        <v>2376</v>
      </c>
      <c r="B32" s="498" t="s">
        <v>2377</v>
      </c>
      <c r="C32" s="498"/>
      <c r="D32" s="498"/>
      <c r="E32" s="498"/>
      <c r="F32" s="498"/>
      <c r="G32" s="498"/>
      <c r="H32" s="498"/>
      <c r="I32" s="498"/>
      <c r="J32" s="498"/>
    </row>
    <row r="33" spans="1:10" ht="20.100000000000001" customHeight="1">
      <c r="A33" s="352" t="s">
        <v>3181</v>
      </c>
      <c r="B33" s="498" t="s">
        <v>3182</v>
      </c>
      <c r="C33" s="498"/>
      <c r="D33" s="498"/>
      <c r="E33" s="498"/>
      <c r="F33" s="498"/>
      <c r="G33" s="498"/>
      <c r="H33" s="498"/>
      <c r="I33" s="498"/>
      <c r="J33" s="498"/>
    </row>
    <row r="35" spans="1:10">
      <c r="A35" s="469" t="s">
        <v>2966</v>
      </c>
    </row>
  </sheetData>
  <mergeCells count="16">
    <mergeCell ref="B33:J33"/>
    <mergeCell ref="B18:J18"/>
    <mergeCell ref="B19:J19"/>
    <mergeCell ref="B20:J20"/>
    <mergeCell ref="B24:J24"/>
    <mergeCell ref="B25:J25"/>
    <mergeCell ref="B26:J26"/>
    <mergeCell ref="B21:J21"/>
    <mergeCell ref="B22:J22"/>
    <mergeCell ref="B23:J23"/>
    <mergeCell ref="B30:J30"/>
    <mergeCell ref="B31:J31"/>
    <mergeCell ref="B32:J32"/>
    <mergeCell ref="B27:J27"/>
    <mergeCell ref="B29:J29"/>
    <mergeCell ref="B28:J28"/>
  </mergeCells>
  <hyperlinks>
    <hyperlink ref="A18" location="'2. Новинки'!A1" display="2. Новинки"/>
    <hyperlink ref="A19" location="'3. Воздух'!A1" display="3. Воздух"/>
    <hyperlink ref="A20" location="'4. Противопожарные'!A1" display="4. Противопожарные"/>
    <hyperlink ref="A21" location="'5. Шаровые регулир.'!A1" display="5. Шаровые регулирующие"/>
    <hyperlink ref="A22" location="'6. Шаровые откр-закр'!A1" display="6. Шаровые откр-закр"/>
    <hyperlink ref="A23" location="'7. Седельные'!A1" display="7. Седельные"/>
    <hyperlink ref="A24" location="'8. Баттерфляй'!A1" display="8. Баттерфляй"/>
    <hyperlink ref="A25" location="'9. Комби PIQCV PICCV EPIV EV'!A1" display="9. Комбинированные клапаны"/>
    <hyperlink ref="A26" location="'10.Зональные'!A1" display="10. Зональные"/>
    <hyperlink ref="A27" location="'11. GRV'!A1" display="11. Клапаны GRV"/>
    <hyperlink ref="A28" location="'12. Retrofit'!A1" display="12. Retrofit"/>
    <hyperlink ref="A29" location="'13. BUS и MF приводы'!A1" display="13. Bus и MF приводы"/>
    <hyperlink ref="A30" location="'14. IP66_67 Robust Line, Nema4'!A1" display="14. IP66/67 Robust Line, Nema4"/>
    <hyperlink ref="A31" location="'15. Шестиходовые'!A1" display="15. Шестиходовые"/>
    <hyperlink ref="A32" location="'16. Ex Edelweiss'!A1" display="16. Ex Edelweiss"/>
    <hyperlink ref="A33" location="'17. Датчики'!A1" display="17. Датчики Белимо"/>
  </hyperlinks>
  <pageMargins left="0.7" right="0.7" top="0.75" bottom="0.75" header="0.3" footer="0.3"/>
  <pageSetup paperSize="9" scale="80" fitToHeight="0" orientation="portrait" r:id="rId1"/>
  <drawing r:id="rId2"/>
</worksheet>
</file>

<file path=xl/worksheets/sheet10.xml><?xml version="1.0" encoding="utf-8"?>
<worksheet xmlns="http://schemas.openxmlformats.org/spreadsheetml/2006/main" xmlns:r="http://schemas.openxmlformats.org/officeDocument/2006/relationships">
  <sheetPr codeName="Лист20">
    <tabColor theme="9" tint="0.59999389629810485"/>
    <pageSetUpPr fitToPage="1"/>
  </sheetPr>
  <dimension ref="A1:Z69"/>
  <sheetViews>
    <sheetView zoomScaleNormal="100" zoomScaleSheetLayoutView="100" workbookViewId="0"/>
  </sheetViews>
  <sheetFormatPr defaultRowHeight="12.75"/>
  <cols>
    <col min="1" max="1" width="4.140625" style="17" customWidth="1"/>
    <col min="2" max="2" width="19.42578125" style="18" customWidth="1"/>
    <col min="3" max="3" width="9.42578125" style="17" customWidth="1"/>
    <col min="4" max="4" width="8.7109375" style="17" customWidth="1"/>
    <col min="5" max="5" width="8.7109375" style="17" hidden="1" customWidth="1"/>
    <col min="6" max="11" width="5.7109375" style="17" customWidth="1"/>
    <col min="12" max="13" width="5.28515625" style="17" customWidth="1"/>
    <col min="14" max="14" width="5.28515625" style="17" hidden="1" customWidth="1"/>
    <col min="15" max="15" width="5.28515625" style="17" customWidth="1"/>
    <col min="16" max="16" width="5.7109375" style="17" customWidth="1"/>
    <col min="17" max="17" width="5.28515625" style="17" customWidth="1"/>
    <col min="18" max="22" width="5.7109375" style="17" customWidth="1"/>
    <col min="23" max="26" width="5.7109375" style="19" customWidth="1"/>
    <col min="27" max="16384" width="9.140625" style="19"/>
  </cols>
  <sheetData>
    <row r="1" spans="1:26" ht="15.75">
      <c r="A1" s="372" t="s">
        <v>2448</v>
      </c>
      <c r="B1" s="372"/>
      <c r="C1" s="372"/>
      <c r="D1" s="372"/>
      <c r="E1" s="372"/>
      <c r="F1" s="372"/>
      <c r="G1" s="372"/>
      <c r="H1" s="372"/>
      <c r="I1" s="372"/>
      <c r="J1" s="372"/>
      <c r="K1" s="372"/>
      <c r="L1" s="372"/>
      <c r="M1" s="372"/>
      <c r="N1" s="372"/>
      <c r="O1" s="372"/>
      <c r="P1" s="372"/>
      <c r="Q1" s="372"/>
      <c r="R1" s="372"/>
      <c r="S1" s="372"/>
      <c r="T1" s="372"/>
      <c r="U1" s="372"/>
      <c r="V1" s="372"/>
    </row>
    <row r="2" spans="1:26" ht="15.75">
      <c r="A2" s="203" t="s">
        <v>1862</v>
      </c>
      <c r="B2" s="203"/>
      <c r="C2" s="203"/>
      <c r="D2" s="203"/>
      <c r="E2" s="203"/>
      <c r="F2" s="203"/>
      <c r="G2" s="203"/>
      <c r="H2" s="203"/>
      <c r="I2" s="203"/>
      <c r="J2" s="203"/>
      <c r="K2" s="203"/>
      <c r="L2" s="203"/>
      <c r="M2" s="203"/>
      <c r="N2" s="203"/>
      <c r="O2" s="203"/>
      <c r="P2" s="203"/>
      <c r="Q2" s="203"/>
      <c r="R2" s="203"/>
      <c r="S2" s="203"/>
      <c r="T2" s="203"/>
      <c r="U2" s="203"/>
      <c r="V2" s="203"/>
    </row>
    <row r="3" spans="1:26" ht="15.75">
      <c r="A3" s="115" t="s">
        <v>3165</v>
      </c>
      <c r="B3" s="167"/>
      <c r="C3" s="167"/>
      <c r="D3" s="167"/>
      <c r="E3" s="167"/>
      <c r="F3" s="167"/>
      <c r="G3" s="167"/>
      <c r="H3" s="167"/>
      <c r="I3" s="167"/>
      <c r="J3" s="167"/>
      <c r="K3" s="167"/>
      <c r="L3" s="167"/>
      <c r="M3" s="167"/>
      <c r="N3" s="167"/>
      <c r="O3" s="167"/>
      <c r="P3" s="167"/>
      <c r="Q3" s="167"/>
      <c r="R3" s="167"/>
      <c r="S3" s="167"/>
      <c r="T3" s="167"/>
      <c r="U3" s="167"/>
      <c r="V3" s="167"/>
    </row>
    <row r="4" spans="1:26">
      <c r="A4" s="469" t="s">
        <v>2966</v>
      </c>
    </row>
    <row r="5" spans="1:26">
      <c r="W5" s="17"/>
      <c r="X5" s="435" t="s">
        <v>2746</v>
      </c>
      <c r="Y5" s="17"/>
      <c r="Z5" s="436">
        <v>0</v>
      </c>
    </row>
    <row r="6" spans="1:26" ht="15.75">
      <c r="A6" s="215" t="s">
        <v>3013</v>
      </c>
      <c r="W6" s="17"/>
      <c r="X6" s="434" t="s">
        <v>2967</v>
      </c>
      <c r="Y6" s="17"/>
      <c r="Z6" s="436">
        <v>0</v>
      </c>
    </row>
    <row r="8" spans="1:26">
      <c r="A8" s="268"/>
      <c r="B8" s="443" t="s">
        <v>3014</v>
      </c>
      <c r="C8" s="268"/>
      <c r="D8" s="268"/>
      <c r="E8" s="268"/>
      <c r="F8" s="268"/>
      <c r="G8" s="268"/>
      <c r="H8" s="268"/>
      <c r="I8" s="268"/>
      <c r="J8" s="268"/>
      <c r="K8" s="268"/>
      <c r="L8" s="268"/>
      <c r="M8" s="268"/>
      <c r="N8" s="268"/>
    </row>
    <row r="9" spans="1:26" ht="12.75" customHeight="1">
      <c r="A9" s="621" t="s">
        <v>3015</v>
      </c>
      <c r="B9" s="621"/>
      <c r="C9" s="621"/>
      <c r="D9" s="621"/>
      <c r="E9" s="621"/>
      <c r="F9" s="621"/>
      <c r="G9" s="621"/>
      <c r="H9" s="621"/>
      <c r="I9" s="621"/>
      <c r="J9" s="621"/>
      <c r="K9" s="621"/>
      <c r="L9" s="621"/>
      <c r="M9" s="621"/>
      <c r="N9" s="621"/>
      <c r="O9" s="621"/>
      <c r="P9" s="621"/>
      <c r="Q9" s="621"/>
      <c r="R9" s="621"/>
      <c r="S9" s="621"/>
      <c r="T9" s="621"/>
    </row>
    <row r="10" spans="1:26">
      <c r="A10" s="625" t="s">
        <v>3016</v>
      </c>
      <c r="B10" s="625"/>
      <c r="C10" s="625"/>
      <c r="D10" s="625"/>
      <c r="E10" s="625"/>
      <c r="F10" s="625"/>
      <c r="G10" s="625"/>
      <c r="H10" s="625"/>
      <c r="I10" s="625"/>
      <c r="J10" s="625"/>
      <c r="K10" s="625"/>
      <c r="L10" s="625"/>
      <c r="M10" s="625"/>
      <c r="N10" s="625"/>
      <c r="O10" s="625"/>
      <c r="P10" s="625"/>
      <c r="Q10" s="625"/>
      <c r="R10" s="625"/>
      <c r="S10" s="625"/>
      <c r="T10" s="625"/>
    </row>
    <row r="11" spans="1:26">
      <c r="A11" s="625" t="s">
        <v>3017</v>
      </c>
      <c r="B11" s="626"/>
      <c r="C11" s="626"/>
      <c r="D11" s="626"/>
      <c r="E11" s="626"/>
      <c r="F11" s="626"/>
      <c r="G11" s="626"/>
      <c r="H11" s="626"/>
      <c r="I11" s="626"/>
      <c r="J11" s="626"/>
      <c r="K11" s="626"/>
      <c r="L11" s="626"/>
      <c r="M11" s="626"/>
      <c r="N11" s="626"/>
      <c r="O11" s="626"/>
      <c r="P11" s="626"/>
      <c r="Q11" s="626"/>
      <c r="R11" s="626"/>
      <c r="S11" s="626"/>
      <c r="T11" s="626"/>
    </row>
    <row r="12" spans="1:26">
      <c r="A12" s="625" t="s">
        <v>3018</v>
      </c>
      <c r="B12" s="625"/>
      <c r="C12" s="625"/>
      <c r="D12" s="625"/>
      <c r="E12" s="625"/>
      <c r="F12" s="625"/>
      <c r="G12" s="625"/>
      <c r="H12" s="625"/>
      <c r="I12" s="625"/>
      <c r="J12" s="625"/>
      <c r="K12" s="625"/>
      <c r="L12" s="625"/>
      <c r="M12" s="625"/>
      <c r="N12" s="625"/>
      <c r="O12" s="625"/>
      <c r="P12" s="625"/>
      <c r="Q12" s="625"/>
      <c r="R12" s="625"/>
      <c r="S12" s="625"/>
      <c r="T12" s="625"/>
    </row>
    <row r="13" spans="1:26">
      <c r="A13" s="621" t="s">
        <v>3019</v>
      </c>
      <c r="B13" s="627"/>
      <c r="C13" s="627"/>
      <c r="D13" s="627"/>
      <c r="E13" s="627"/>
      <c r="F13" s="627"/>
      <c r="G13" s="627"/>
      <c r="H13" s="627"/>
      <c r="I13" s="627"/>
      <c r="J13" s="627"/>
      <c r="K13" s="627"/>
      <c r="L13" s="627"/>
      <c r="M13" s="627"/>
      <c r="N13" s="627"/>
      <c r="O13" s="627"/>
      <c r="P13" s="627"/>
      <c r="Q13" s="627"/>
      <c r="R13" s="627"/>
      <c r="S13" s="627"/>
      <c r="T13" s="627"/>
    </row>
    <row r="14" spans="1:26">
      <c r="A14" s="621" t="s">
        <v>3020</v>
      </c>
      <c r="B14" s="627"/>
      <c r="C14" s="627"/>
      <c r="D14" s="627"/>
      <c r="E14" s="627"/>
      <c r="F14" s="627"/>
      <c r="G14" s="627"/>
      <c r="H14" s="627"/>
      <c r="I14" s="627"/>
      <c r="J14" s="627"/>
      <c r="K14" s="627"/>
      <c r="L14" s="627"/>
      <c r="M14" s="627"/>
      <c r="N14" s="627"/>
      <c r="O14" s="627"/>
      <c r="P14" s="627"/>
      <c r="Q14" s="627"/>
      <c r="R14" s="627"/>
      <c r="S14" s="627"/>
      <c r="T14" s="627"/>
    </row>
    <row r="15" spans="1:26">
      <c r="A15" s="621" t="s">
        <v>3021</v>
      </c>
      <c r="B15" s="621"/>
      <c r="C15" s="621"/>
      <c r="D15" s="621"/>
      <c r="E15" s="621"/>
      <c r="F15" s="621"/>
      <c r="G15" s="621"/>
      <c r="H15" s="621"/>
      <c r="I15" s="621"/>
      <c r="J15" s="621"/>
      <c r="K15" s="621"/>
      <c r="L15" s="621"/>
      <c r="M15" s="621"/>
      <c r="N15" s="621"/>
      <c r="O15" s="621"/>
      <c r="P15" s="621"/>
      <c r="Q15" s="621"/>
      <c r="R15" s="621"/>
      <c r="S15" s="621"/>
      <c r="T15" s="621"/>
    </row>
    <row r="16" spans="1:26">
      <c r="A16" s="627" t="s">
        <v>1895</v>
      </c>
      <c r="B16" s="627"/>
      <c r="C16" s="627"/>
      <c r="D16" s="627"/>
      <c r="E16" s="627"/>
      <c r="F16" s="627"/>
      <c r="G16" s="627"/>
      <c r="H16" s="627"/>
      <c r="I16" s="627"/>
      <c r="J16" s="627"/>
      <c r="K16" s="627"/>
      <c r="L16" s="627"/>
      <c r="M16" s="627"/>
      <c r="N16" s="627"/>
      <c r="O16" s="627"/>
      <c r="P16" s="627"/>
      <c r="Q16" s="627"/>
      <c r="R16" s="627"/>
      <c r="S16" s="627"/>
      <c r="T16" s="627"/>
    </row>
    <row r="17" spans="1:26">
      <c r="B17" s="242" t="s">
        <v>1861</v>
      </c>
    </row>
    <row r="19" spans="1:26" ht="12.75" customHeight="1">
      <c r="A19" s="521" t="s">
        <v>157</v>
      </c>
      <c r="B19" s="515" t="s">
        <v>508</v>
      </c>
      <c r="C19" s="639" t="s">
        <v>3024</v>
      </c>
      <c r="D19" s="515" t="s">
        <v>160</v>
      </c>
      <c r="E19" s="515" t="s">
        <v>160</v>
      </c>
      <c r="F19" s="628" t="s">
        <v>1870</v>
      </c>
      <c r="G19" s="628"/>
      <c r="H19" s="628"/>
      <c r="I19" s="628"/>
      <c r="J19" s="628"/>
      <c r="K19" s="628"/>
      <c r="L19" s="628"/>
      <c r="M19" s="628"/>
      <c r="N19" s="628"/>
      <c r="O19" s="628"/>
      <c r="P19" s="628"/>
      <c r="Q19" s="628"/>
      <c r="R19" s="628"/>
      <c r="S19" s="628"/>
      <c r="T19" s="628"/>
      <c r="U19" s="628"/>
      <c r="V19" s="628"/>
      <c r="W19" s="628"/>
      <c r="X19" s="628"/>
      <c r="Y19" s="628"/>
      <c r="Z19" s="628"/>
    </row>
    <row r="20" spans="1:26" ht="12.75" customHeight="1">
      <c r="A20" s="521"/>
      <c r="B20" s="515"/>
      <c r="C20" s="639"/>
      <c r="D20" s="515"/>
      <c r="E20" s="515"/>
      <c r="F20" s="550" t="s">
        <v>2843</v>
      </c>
      <c r="G20" s="550"/>
      <c r="H20" s="550"/>
      <c r="I20" s="550"/>
      <c r="J20" s="550"/>
      <c r="K20" s="550"/>
      <c r="L20" s="550"/>
      <c r="M20" s="550"/>
      <c r="N20" s="550"/>
      <c r="O20" s="550"/>
      <c r="P20" s="550"/>
      <c r="Q20" s="550"/>
      <c r="R20" s="550"/>
      <c r="S20" s="550"/>
      <c r="T20" s="550"/>
      <c r="U20" s="550" t="s">
        <v>3188</v>
      </c>
      <c r="V20" s="550"/>
      <c r="W20" s="550"/>
      <c r="X20" s="550"/>
      <c r="Y20" s="550"/>
      <c r="Z20" s="550"/>
    </row>
    <row r="21" spans="1:26">
      <c r="A21" s="521"/>
      <c r="B21" s="515"/>
      <c r="C21" s="639"/>
      <c r="D21" s="515"/>
      <c r="E21" s="515"/>
      <c r="F21" s="633" t="s">
        <v>1877</v>
      </c>
      <c r="G21" s="634"/>
      <c r="H21" s="634"/>
      <c r="I21" s="634"/>
      <c r="J21" s="634"/>
      <c r="K21" s="634"/>
      <c r="L21" s="634"/>
      <c r="M21" s="635"/>
      <c r="N21" s="470"/>
      <c r="O21" s="636" t="s">
        <v>2839</v>
      </c>
      <c r="P21" s="636"/>
      <c r="Q21" s="636"/>
      <c r="R21" s="636"/>
      <c r="S21" s="636" t="s">
        <v>2840</v>
      </c>
      <c r="T21" s="636"/>
      <c r="U21" s="633" t="s">
        <v>3189</v>
      </c>
      <c r="V21" s="634"/>
      <c r="W21" s="634"/>
      <c r="X21" s="635"/>
      <c r="Y21" s="636" t="s">
        <v>2842</v>
      </c>
      <c r="Z21" s="636"/>
    </row>
    <row r="22" spans="1:26">
      <c r="A22" s="521"/>
      <c r="B22" s="515"/>
      <c r="C22" s="639"/>
      <c r="D22" s="515"/>
      <c r="E22" s="515"/>
      <c r="F22" s="636" t="s">
        <v>1882</v>
      </c>
      <c r="G22" s="636"/>
      <c r="H22" s="633" t="s">
        <v>1883</v>
      </c>
      <c r="I22" s="634"/>
      <c r="J22" s="634"/>
      <c r="K22" s="634"/>
      <c r="L22" s="634"/>
      <c r="M22" s="635"/>
      <c r="N22" s="470"/>
      <c r="O22" s="636" t="s">
        <v>764</v>
      </c>
      <c r="P22" s="636"/>
      <c r="Q22" s="636" t="s">
        <v>2838</v>
      </c>
      <c r="R22" s="636"/>
      <c r="S22" s="633" t="s">
        <v>2841</v>
      </c>
      <c r="T22" s="635"/>
      <c r="U22" s="636" t="s">
        <v>1882</v>
      </c>
      <c r="V22" s="636"/>
      <c r="W22" s="633" t="s">
        <v>1883</v>
      </c>
      <c r="X22" s="635"/>
      <c r="Y22" s="633" t="s">
        <v>764</v>
      </c>
      <c r="Z22" s="635"/>
    </row>
    <row r="23" spans="1:26" ht="67.5" customHeight="1">
      <c r="A23" s="521"/>
      <c r="B23" s="515"/>
      <c r="C23" s="639"/>
      <c r="D23" s="515"/>
      <c r="E23" s="515"/>
      <c r="F23" s="637" t="s">
        <v>2833</v>
      </c>
      <c r="G23" s="638"/>
      <c r="H23" s="663" t="s">
        <v>2834</v>
      </c>
      <c r="I23" s="663"/>
      <c r="J23" s="663" t="s">
        <v>3009</v>
      </c>
      <c r="K23" s="663"/>
      <c r="L23" s="663" t="s">
        <v>3010</v>
      </c>
      <c r="M23" s="663"/>
      <c r="N23" s="221"/>
      <c r="O23" s="663" t="s">
        <v>2835</v>
      </c>
      <c r="P23" s="663"/>
      <c r="Q23" s="663" t="s">
        <v>2836</v>
      </c>
      <c r="R23" s="663"/>
      <c r="S23" s="637" t="s">
        <v>3012</v>
      </c>
      <c r="T23" s="638"/>
      <c r="U23" s="637" t="s">
        <v>3190</v>
      </c>
      <c r="V23" s="638"/>
      <c r="W23" s="637" t="s">
        <v>3191</v>
      </c>
      <c r="X23" s="638"/>
      <c r="Y23" s="637" t="s">
        <v>2837</v>
      </c>
      <c r="Z23" s="638"/>
    </row>
    <row r="24" spans="1:26">
      <c r="A24" s="552" t="s">
        <v>1881</v>
      </c>
      <c r="B24" s="552"/>
      <c r="C24" s="552"/>
      <c r="D24" s="231"/>
      <c r="E24" s="231"/>
      <c r="F24" s="629" t="s">
        <v>2832</v>
      </c>
      <c r="G24" s="630"/>
      <c r="H24" s="629" t="s">
        <v>2832</v>
      </c>
      <c r="I24" s="630"/>
      <c r="J24" s="629" t="s">
        <v>2832</v>
      </c>
      <c r="K24" s="630"/>
      <c r="L24" s="629" t="s">
        <v>2832</v>
      </c>
      <c r="M24" s="630"/>
      <c r="N24" s="476"/>
      <c r="O24" s="629" t="s">
        <v>2832</v>
      </c>
      <c r="P24" s="630"/>
      <c r="Q24" s="629" t="s">
        <v>2832</v>
      </c>
      <c r="R24" s="630"/>
      <c r="S24" s="629" t="s">
        <v>2832</v>
      </c>
      <c r="T24" s="630"/>
      <c r="U24" s="629" t="s">
        <v>2832</v>
      </c>
      <c r="V24" s="630"/>
      <c r="W24" s="629" t="s">
        <v>2832</v>
      </c>
      <c r="X24" s="630"/>
      <c r="Y24" s="629" t="s">
        <v>2832</v>
      </c>
      <c r="Z24" s="630"/>
    </row>
    <row r="25" spans="1:26">
      <c r="A25" s="552" t="s">
        <v>1910</v>
      </c>
      <c r="B25" s="552"/>
      <c r="C25" s="552"/>
      <c r="D25" s="231"/>
      <c r="E25" s="231"/>
      <c r="F25" s="631">
        <v>75</v>
      </c>
      <c r="G25" s="632"/>
      <c r="H25" s="631">
        <v>75</v>
      </c>
      <c r="I25" s="632"/>
      <c r="J25" s="631">
        <v>35</v>
      </c>
      <c r="K25" s="632"/>
      <c r="L25" s="631">
        <v>15</v>
      </c>
      <c r="M25" s="632"/>
      <c r="N25" s="477"/>
      <c r="O25" s="631">
        <v>75</v>
      </c>
      <c r="P25" s="632"/>
      <c r="Q25" s="631">
        <v>75</v>
      </c>
      <c r="R25" s="632"/>
      <c r="S25" s="631">
        <v>75</v>
      </c>
      <c r="T25" s="632"/>
      <c r="U25" s="631" t="s">
        <v>2844</v>
      </c>
      <c r="V25" s="632"/>
      <c r="W25" s="631" t="s">
        <v>2844</v>
      </c>
      <c r="X25" s="632"/>
      <c r="Y25" s="631" t="s">
        <v>2844</v>
      </c>
      <c r="Z25" s="632"/>
    </row>
    <row r="26" spans="1:26" ht="12.75" customHeight="1">
      <c r="A26" s="516" t="s">
        <v>681</v>
      </c>
      <c r="B26" s="516"/>
      <c r="C26" s="516"/>
      <c r="D26" s="250"/>
      <c r="E26" s="250"/>
      <c r="F26" s="554">
        <v>56.274418604651189</v>
      </c>
      <c r="G26" s="556"/>
      <c r="H26" s="554">
        <v>64.018604651162804</v>
      </c>
      <c r="I26" s="556"/>
      <c r="J26" s="554">
        <v>65.567441860465138</v>
      </c>
      <c r="K26" s="556"/>
      <c r="L26" s="554">
        <v>65.567441860465138</v>
      </c>
      <c r="M26" s="556"/>
      <c r="N26" s="467"/>
      <c r="O26" s="554">
        <v>56.274418604651189</v>
      </c>
      <c r="P26" s="556"/>
      <c r="Q26" s="554">
        <v>56.274418604651189</v>
      </c>
      <c r="R26" s="556"/>
      <c r="S26" s="554">
        <v>57.823255813953509</v>
      </c>
      <c r="T26" s="556"/>
      <c r="U26" s="554">
        <v>89.83255813953491</v>
      </c>
      <c r="V26" s="556"/>
      <c r="W26" s="554" t="s">
        <v>455</v>
      </c>
      <c r="X26" s="556"/>
      <c r="Y26" s="554">
        <v>89.83255813953491</v>
      </c>
      <c r="Z26" s="556"/>
    </row>
    <row r="27" spans="1:26">
      <c r="A27" s="516" t="s">
        <v>681</v>
      </c>
      <c r="B27" s="516"/>
      <c r="C27" s="516"/>
      <c r="D27" s="250"/>
      <c r="E27" s="250"/>
      <c r="F27" s="554">
        <f>F26*(1+$Z$6)*(1-$Z$5)</f>
        <v>56.274418604651189</v>
      </c>
      <c r="G27" s="556"/>
      <c r="H27" s="554">
        <f>H26*(1+$Z$6)*(1-$Z$5)</f>
        <v>64.018604651162804</v>
      </c>
      <c r="I27" s="556"/>
      <c r="J27" s="554">
        <f>J26*(1+$Z$6)*(1-$Z$5)</f>
        <v>65.567441860465138</v>
      </c>
      <c r="K27" s="556"/>
      <c r="L27" s="554">
        <f>L26*(1+$Z$6)*(1-$Z$5)</f>
        <v>65.567441860465138</v>
      </c>
      <c r="M27" s="556"/>
      <c r="N27" s="467"/>
      <c r="O27" s="554">
        <f>O26*(1+$Z$6)*(1-$Z$5)</f>
        <v>56.274418604651189</v>
      </c>
      <c r="P27" s="556"/>
      <c r="Q27" s="554">
        <f>Q26*(1+$Z$6)*(1-$Z$5)</f>
        <v>56.274418604651189</v>
      </c>
      <c r="R27" s="556"/>
      <c r="S27" s="554">
        <f>S26*(1+$Z$6)*(1-$Z$5)</f>
        <v>57.823255813953509</v>
      </c>
      <c r="T27" s="556"/>
      <c r="U27" s="554">
        <f>U26*(1+$Z$6)*(1-$Z$5)</f>
        <v>89.83255813953491</v>
      </c>
      <c r="V27" s="556"/>
      <c r="W27" s="554" t="s">
        <v>455</v>
      </c>
      <c r="X27" s="556"/>
      <c r="Y27" s="554">
        <f>Y26*(1+$Z$6)*(1-$Z$5)</f>
        <v>89.83255813953491</v>
      </c>
      <c r="Z27" s="556"/>
    </row>
    <row r="28" spans="1:26">
      <c r="A28" s="56"/>
      <c r="B28" s="56"/>
      <c r="C28" s="56"/>
      <c r="D28" s="30"/>
      <c r="E28" s="30"/>
      <c r="F28" s="689"/>
      <c r="G28" s="689"/>
      <c r="H28" s="689"/>
      <c r="I28" s="689"/>
      <c r="J28" s="689"/>
      <c r="K28" s="689"/>
      <c r="L28" s="689"/>
      <c r="M28" s="689"/>
      <c r="N28" s="494"/>
      <c r="O28" s="689"/>
      <c r="P28" s="689"/>
      <c r="Q28" s="689"/>
      <c r="R28" s="689"/>
      <c r="S28" s="689"/>
      <c r="T28" s="689"/>
      <c r="U28" s="689"/>
      <c r="V28" s="689"/>
    </row>
    <row r="29" spans="1:26">
      <c r="A29" s="237" t="s">
        <v>3027</v>
      </c>
      <c r="B29" s="236"/>
      <c r="C29" s="236"/>
      <c r="D29" s="236"/>
      <c r="E29" s="236"/>
      <c r="F29" s="236"/>
      <c r="G29" s="236"/>
      <c r="H29" s="236"/>
      <c r="I29" s="236"/>
      <c r="J29" s="236"/>
      <c r="K29" s="236"/>
      <c r="L29" s="236"/>
      <c r="M29" s="236"/>
      <c r="N29" s="236"/>
      <c r="O29" s="236"/>
      <c r="P29" s="236"/>
      <c r="Q29" s="236"/>
      <c r="R29" s="236"/>
      <c r="S29" s="319"/>
      <c r="T29" s="319"/>
      <c r="U29" s="319"/>
      <c r="V29" s="319"/>
    </row>
    <row r="30" spans="1:26">
      <c r="A30" s="232">
        <v>15</v>
      </c>
      <c r="B30" s="468" t="s">
        <v>3186</v>
      </c>
      <c r="C30" s="235" t="s">
        <v>3187</v>
      </c>
      <c r="D30" s="229">
        <f>E30*(1+$Z$6)*(1-$Z$5)</f>
        <v>22.200000000000006</v>
      </c>
      <c r="E30" s="229">
        <v>22.200000000000006</v>
      </c>
      <c r="F30" s="680">
        <f>D30+$F$27</f>
        <v>78.474418604651191</v>
      </c>
      <c r="G30" s="680"/>
      <c r="H30" s="680">
        <f>D30+$H$27</f>
        <v>86.218604651162806</v>
      </c>
      <c r="I30" s="680"/>
      <c r="J30" s="680">
        <f>D30+$J$27</f>
        <v>87.767441860465141</v>
      </c>
      <c r="K30" s="680"/>
      <c r="L30" s="680">
        <f>D30+$L$27</f>
        <v>87.767441860465141</v>
      </c>
      <c r="M30" s="680"/>
      <c r="N30" s="249"/>
      <c r="O30" s="680">
        <f>D30+$O$27</f>
        <v>78.474418604651191</v>
      </c>
      <c r="P30" s="680"/>
      <c r="Q30" s="680">
        <f>D30+$Q$27</f>
        <v>78.474418604651191</v>
      </c>
      <c r="R30" s="680"/>
      <c r="S30" s="680">
        <f>D30+$S$27</f>
        <v>80.023255813953512</v>
      </c>
      <c r="T30" s="680"/>
      <c r="U30" s="680">
        <f>D30+$U$27</f>
        <v>112.03255813953491</v>
      </c>
      <c r="V30" s="680"/>
      <c r="W30" s="680" t="s">
        <v>455</v>
      </c>
      <c r="X30" s="680"/>
      <c r="Y30" s="680">
        <f>D30+$Y$27</f>
        <v>112.03255813953491</v>
      </c>
      <c r="Z30" s="680"/>
    </row>
    <row r="31" spans="1:26">
      <c r="A31" s="232">
        <v>15</v>
      </c>
      <c r="B31" s="490" t="s">
        <v>3022</v>
      </c>
      <c r="C31" s="235" t="s">
        <v>3185</v>
      </c>
      <c r="D31" s="229">
        <f>E31*(1+$Z$6)*(1-$Z$5)</f>
        <v>22.200000000000006</v>
      </c>
      <c r="E31" s="229">
        <v>22.200000000000006</v>
      </c>
      <c r="F31" s="680">
        <f>D31+$F$27</f>
        <v>78.474418604651191</v>
      </c>
      <c r="G31" s="680"/>
      <c r="H31" s="680">
        <f>D31+$H$27</f>
        <v>86.218604651162806</v>
      </c>
      <c r="I31" s="680"/>
      <c r="J31" s="680">
        <f>D31+$J$27</f>
        <v>87.767441860465141</v>
      </c>
      <c r="K31" s="680"/>
      <c r="L31" s="680">
        <f>D31+$L$27</f>
        <v>87.767441860465141</v>
      </c>
      <c r="M31" s="680"/>
      <c r="N31" s="249"/>
      <c r="O31" s="680">
        <f>D31+$O$27</f>
        <v>78.474418604651191</v>
      </c>
      <c r="P31" s="680"/>
      <c r="Q31" s="680">
        <f>D31+$Q$27</f>
        <v>78.474418604651191</v>
      </c>
      <c r="R31" s="680"/>
      <c r="S31" s="680">
        <f>D31+$S$27</f>
        <v>80.023255813953512</v>
      </c>
      <c r="T31" s="680"/>
      <c r="U31" s="680">
        <f>D31+$U$27</f>
        <v>112.03255813953491</v>
      </c>
      <c r="V31" s="680"/>
      <c r="W31" s="680" t="s">
        <v>455</v>
      </c>
      <c r="X31" s="680"/>
      <c r="Y31" s="680">
        <f>D31+$Y$27</f>
        <v>112.03255813953491</v>
      </c>
      <c r="Z31" s="680"/>
    </row>
    <row r="32" spans="1:26">
      <c r="A32" s="232">
        <v>20</v>
      </c>
      <c r="B32" s="468" t="s">
        <v>3023</v>
      </c>
      <c r="C32" s="235" t="s">
        <v>2730</v>
      </c>
      <c r="D32" s="229">
        <f>E32*(1+$Z$6)*(1-$Z$5)</f>
        <v>26.330232558139542</v>
      </c>
      <c r="E32" s="229">
        <v>26.330232558139542</v>
      </c>
      <c r="F32" s="680">
        <f>D32+$F$27</f>
        <v>82.604651162790731</v>
      </c>
      <c r="G32" s="680"/>
      <c r="H32" s="680">
        <f>D32+$H$27</f>
        <v>90.348837209302346</v>
      </c>
      <c r="I32" s="680"/>
      <c r="J32" s="680">
        <f>D32+$J$27</f>
        <v>91.89767441860468</v>
      </c>
      <c r="K32" s="680"/>
      <c r="L32" s="680">
        <f>D32+$L$27</f>
        <v>91.89767441860468</v>
      </c>
      <c r="M32" s="680"/>
      <c r="N32" s="249"/>
      <c r="O32" s="680">
        <f>D32+$O$27</f>
        <v>82.604651162790731</v>
      </c>
      <c r="P32" s="680"/>
      <c r="Q32" s="680">
        <f>D32+$Q$27</f>
        <v>82.604651162790731</v>
      </c>
      <c r="R32" s="680"/>
      <c r="S32" s="680">
        <f>D32+$S$27</f>
        <v>84.153488372093051</v>
      </c>
      <c r="T32" s="680"/>
      <c r="U32" s="680">
        <f>D32+$U$27</f>
        <v>116.16279069767445</v>
      </c>
      <c r="V32" s="680"/>
      <c r="W32" s="680" t="s">
        <v>455</v>
      </c>
      <c r="X32" s="680"/>
      <c r="Y32" s="680">
        <f>D32+$Y$27</f>
        <v>116.16279069767445</v>
      </c>
      <c r="Z32" s="680"/>
    </row>
    <row r="34" spans="1:26">
      <c r="A34" s="237" t="s">
        <v>3028</v>
      </c>
      <c r="B34" s="236"/>
      <c r="C34" s="236"/>
      <c r="D34" s="236"/>
      <c r="E34" s="236"/>
      <c r="F34" s="236"/>
      <c r="G34" s="236"/>
      <c r="H34" s="236"/>
      <c r="I34" s="236"/>
      <c r="J34" s="236"/>
      <c r="K34" s="236"/>
      <c r="L34" s="236"/>
      <c r="M34" s="236"/>
      <c r="N34" s="236"/>
      <c r="O34" s="236"/>
      <c r="P34" s="236"/>
      <c r="Q34" s="236"/>
      <c r="R34" s="236"/>
    </row>
    <row r="35" spans="1:26">
      <c r="A35" s="232">
        <v>15</v>
      </c>
      <c r="B35" s="468" t="s">
        <v>3025</v>
      </c>
      <c r="C35" s="235" t="s">
        <v>2731</v>
      </c>
      <c r="D35" s="229">
        <f>E35*(1+$Z$6)*(1-$Z$5)</f>
        <v>37.172093023255826</v>
      </c>
      <c r="E35" s="229">
        <v>37.172093023255826</v>
      </c>
      <c r="F35" s="623">
        <f>D35+$F$27</f>
        <v>93.446511627907014</v>
      </c>
      <c r="G35" s="624"/>
      <c r="H35" s="623">
        <f>D35+$H$27</f>
        <v>101.19069767441863</v>
      </c>
      <c r="I35" s="624"/>
      <c r="J35" s="623">
        <f>D35+$J$27</f>
        <v>102.73953488372096</v>
      </c>
      <c r="K35" s="624"/>
      <c r="L35" s="623">
        <f>D35+$L$27</f>
        <v>102.73953488372096</v>
      </c>
      <c r="M35" s="624"/>
      <c r="N35" s="478"/>
      <c r="O35" s="623">
        <f>D35+$O$27</f>
        <v>93.446511627907014</v>
      </c>
      <c r="P35" s="624"/>
      <c r="Q35" s="623">
        <f>D35+$Q$27</f>
        <v>93.446511627907014</v>
      </c>
      <c r="R35" s="624"/>
      <c r="S35" s="623">
        <f>D35+$S$27</f>
        <v>94.995348837209335</v>
      </c>
      <c r="T35" s="624"/>
      <c r="U35" s="623">
        <f>D35+$U$27</f>
        <v>127.00465116279074</v>
      </c>
      <c r="V35" s="624"/>
      <c r="W35" s="680" t="s">
        <v>455</v>
      </c>
      <c r="X35" s="680"/>
      <c r="Y35" s="680">
        <f>D35+$Y$27</f>
        <v>127.00465116279074</v>
      </c>
      <c r="Z35" s="680"/>
    </row>
    <row r="36" spans="1:26">
      <c r="A36" s="232">
        <v>20</v>
      </c>
      <c r="B36" s="468" t="s">
        <v>3026</v>
      </c>
      <c r="C36" s="235" t="s">
        <v>2732</v>
      </c>
      <c r="D36" s="229">
        <f>E36*(1+$Z$6)*(1-$Z$5)</f>
        <v>42.33488372093025</v>
      </c>
      <c r="E36" s="229">
        <v>42.33488372093025</v>
      </c>
      <c r="F36" s="623">
        <f>D36+$F$27</f>
        <v>98.609302325581439</v>
      </c>
      <c r="G36" s="624"/>
      <c r="H36" s="623">
        <f>D36+$H$27</f>
        <v>106.35348837209305</v>
      </c>
      <c r="I36" s="624"/>
      <c r="J36" s="623">
        <f>D36+$J$27</f>
        <v>107.90232558139539</v>
      </c>
      <c r="K36" s="624"/>
      <c r="L36" s="623">
        <f>D36+$L$27</f>
        <v>107.90232558139539</v>
      </c>
      <c r="M36" s="624"/>
      <c r="N36" s="478"/>
      <c r="O36" s="623">
        <f>D36+$O$27</f>
        <v>98.609302325581439</v>
      </c>
      <c r="P36" s="624"/>
      <c r="Q36" s="623">
        <f>D36+$Q$27</f>
        <v>98.609302325581439</v>
      </c>
      <c r="R36" s="624"/>
      <c r="S36" s="623">
        <f>D36+$S$27</f>
        <v>100.15813953488376</v>
      </c>
      <c r="T36" s="624"/>
      <c r="U36" s="623">
        <f>D36+$U$27</f>
        <v>132.16744186046515</v>
      </c>
      <c r="V36" s="624"/>
      <c r="W36" s="680" t="s">
        <v>455</v>
      </c>
      <c r="X36" s="680"/>
      <c r="Y36" s="680">
        <f>D36+$Y$27</f>
        <v>132.16744186046515</v>
      </c>
      <c r="Z36" s="680"/>
    </row>
    <row r="37" spans="1:26">
      <c r="A37" s="44"/>
      <c r="B37" s="137"/>
      <c r="C37" s="446"/>
      <c r="D37" s="46"/>
      <c r="E37" s="46"/>
      <c r="F37" s="47"/>
      <c r="G37" s="47"/>
      <c r="H37" s="47"/>
      <c r="I37" s="47"/>
      <c r="J37" s="47"/>
      <c r="K37" s="47"/>
      <c r="L37" s="47"/>
      <c r="M37" s="47"/>
      <c r="N37" s="47"/>
      <c r="O37" s="47"/>
      <c r="P37" s="47"/>
      <c r="Q37" s="47"/>
      <c r="R37" s="47"/>
    </row>
    <row r="38" spans="1:26">
      <c r="A38" s="56" t="s">
        <v>2850</v>
      </c>
      <c r="B38" s="137"/>
      <c r="C38" s="446"/>
      <c r="D38" s="46"/>
      <c r="E38" s="46"/>
      <c r="F38" s="47"/>
      <c r="G38" s="47"/>
      <c r="H38" s="47"/>
      <c r="I38" s="47"/>
      <c r="J38" s="47"/>
      <c r="K38" s="47"/>
      <c r="L38" s="47"/>
      <c r="M38" s="47"/>
      <c r="N38" s="47"/>
      <c r="O38" s="47"/>
      <c r="P38" s="47"/>
      <c r="Q38" s="47"/>
      <c r="R38" s="47"/>
    </row>
    <row r="39" spans="1:26">
      <c r="A39" s="232" t="s">
        <v>539</v>
      </c>
      <c r="B39" s="468" t="s">
        <v>2855</v>
      </c>
      <c r="C39" s="235" t="s">
        <v>539</v>
      </c>
      <c r="D39" s="472">
        <f>E39*(1+$Z$6)*(1-$Z$5)</f>
        <v>13.320000000000004</v>
      </c>
      <c r="E39" s="447">
        <v>13.320000000000004</v>
      </c>
      <c r="F39" s="514" t="s">
        <v>2856</v>
      </c>
      <c r="G39" s="514"/>
      <c r="H39" s="514"/>
      <c r="I39" s="514"/>
      <c r="J39" s="514"/>
      <c r="K39" s="514"/>
      <c r="L39" s="514"/>
      <c r="M39" s="334"/>
      <c r="N39" s="334"/>
      <c r="O39" s="334"/>
      <c r="P39" s="334"/>
      <c r="Q39" s="334"/>
      <c r="R39" s="334"/>
      <c r="S39" s="334"/>
    </row>
    <row r="40" spans="1:26">
      <c r="A40" s="232" t="s">
        <v>539</v>
      </c>
      <c r="B40" s="468" t="s">
        <v>2851</v>
      </c>
      <c r="C40" s="235" t="s">
        <v>539</v>
      </c>
      <c r="D40" s="472">
        <f>E40*(1+$Z$6)*(1-$Z$5)</f>
        <v>13.320000000000004</v>
      </c>
      <c r="E40" s="447">
        <v>13.320000000000004</v>
      </c>
      <c r="F40" s="666" t="s">
        <v>2852</v>
      </c>
      <c r="G40" s="666"/>
      <c r="H40" s="666"/>
      <c r="I40" s="666"/>
      <c r="J40" s="666"/>
      <c r="K40" s="666"/>
      <c r="L40" s="666"/>
      <c r="M40" s="334"/>
      <c r="N40" s="334"/>
      <c r="O40" s="334"/>
      <c r="P40" s="334"/>
      <c r="Q40" s="334"/>
      <c r="R40" s="334"/>
      <c r="S40" s="334"/>
    </row>
    <row r="41" spans="1:26">
      <c r="A41" s="232" t="s">
        <v>539</v>
      </c>
      <c r="B41" s="468" t="s">
        <v>2853</v>
      </c>
      <c r="C41" s="235" t="s">
        <v>539</v>
      </c>
      <c r="D41" s="472">
        <f>E41*(1+$Z$6)*(1-$Z$5)</f>
        <v>4.2334883720930243</v>
      </c>
      <c r="E41" s="447">
        <v>4.2334883720930243</v>
      </c>
      <c r="F41" s="666" t="s">
        <v>2854</v>
      </c>
      <c r="G41" s="666"/>
      <c r="H41" s="666"/>
      <c r="I41" s="666"/>
      <c r="J41" s="666"/>
      <c r="K41" s="666"/>
      <c r="L41" s="666"/>
      <c r="M41" s="334"/>
      <c r="N41" s="334"/>
      <c r="O41" s="334"/>
      <c r="P41" s="334"/>
      <c r="Q41" s="334"/>
      <c r="R41" s="334"/>
      <c r="S41" s="334"/>
    </row>
    <row r="42" spans="1:26">
      <c r="F42" s="28"/>
      <c r="G42" s="28"/>
      <c r="H42" s="28"/>
      <c r="I42" s="28"/>
      <c r="J42" s="28"/>
      <c r="K42" s="28"/>
      <c r="L42" s="28"/>
      <c r="M42" s="334"/>
      <c r="N42" s="334"/>
      <c r="O42" s="334"/>
      <c r="P42" s="334"/>
      <c r="Q42" s="334"/>
      <c r="R42" s="334"/>
      <c r="S42" s="334"/>
    </row>
    <row r="43" spans="1:26">
      <c r="F43" s="28"/>
      <c r="G43" s="28"/>
      <c r="H43" s="28"/>
      <c r="I43" s="28"/>
      <c r="J43" s="28"/>
      <c r="K43" s="28"/>
      <c r="L43" s="28"/>
      <c r="M43" s="334"/>
      <c r="N43" s="334"/>
      <c r="O43" s="334"/>
      <c r="P43" s="334"/>
      <c r="Q43" s="334"/>
      <c r="R43" s="334"/>
      <c r="S43" s="334"/>
    </row>
    <row r="44" spans="1:26" ht="15.75">
      <c r="A44" s="215" t="s">
        <v>3029</v>
      </c>
    </row>
    <row r="46" spans="1:26">
      <c r="A46" s="268"/>
      <c r="B46" s="443" t="s">
        <v>3030</v>
      </c>
      <c r="C46" s="268"/>
      <c r="D46" s="268"/>
      <c r="E46" s="268"/>
      <c r="F46" s="268"/>
      <c r="G46" s="268"/>
      <c r="H46" s="268"/>
      <c r="I46" s="268"/>
      <c r="J46" s="268"/>
      <c r="K46" s="268"/>
      <c r="L46" s="268"/>
      <c r="M46" s="268"/>
      <c r="N46" s="268"/>
    </row>
    <row r="47" spans="1:26">
      <c r="A47" s="621" t="s">
        <v>3031</v>
      </c>
      <c r="B47" s="621"/>
      <c r="C47" s="621"/>
      <c r="D47" s="621"/>
      <c r="E47" s="621"/>
      <c r="F47" s="621"/>
      <c r="G47" s="621"/>
      <c r="H47" s="621"/>
      <c r="I47" s="621"/>
      <c r="J47" s="621"/>
      <c r="K47" s="621"/>
      <c r="L47" s="621"/>
      <c r="M47" s="621"/>
      <c r="N47" s="621"/>
      <c r="O47" s="621"/>
      <c r="P47" s="621"/>
      <c r="Q47" s="621"/>
      <c r="R47" s="621"/>
      <c r="S47" s="621"/>
      <c r="T47" s="621"/>
    </row>
    <row r="48" spans="1:26">
      <c r="A48" s="625" t="s">
        <v>3032</v>
      </c>
      <c r="B48" s="625"/>
      <c r="C48" s="625"/>
      <c r="D48" s="625"/>
      <c r="E48" s="625"/>
      <c r="F48" s="625"/>
      <c r="G48" s="625"/>
      <c r="H48" s="625"/>
      <c r="I48" s="625"/>
      <c r="J48" s="625"/>
      <c r="K48" s="625"/>
      <c r="L48" s="625"/>
      <c r="M48" s="625"/>
      <c r="N48" s="625"/>
      <c r="O48" s="625"/>
      <c r="P48" s="625"/>
      <c r="Q48" s="625"/>
      <c r="R48" s="625"/>
      <c r="S48" s="625"/>
      <c r="T48" s="625"/>
    </row>
    <row r="49" spans="1:20">
      <c r="A49" s="625" t="s">
        <v>3033</v>
      </c>
      <c r="B49" s="626"/>
      <c r="C49" s="626"/>
      <c r="D49" s="626"/>
      <c r="E49" s="626"/>
      <c r="F49" s="626"/>
      <c r="G49" s="626"/>
      <c r="H49" s="626"/>
      <c r="I49" s="626"/>
      <c r="J49" s="626"/>
      <c r="K49" s="626"/>
      <c r="L49" s="626"/>
      <c r="M49" s="626"/>
      <c r="N49" s="626"/>
      <c r="O49" s="626"/>
      <c r="P49" s="626"/>
      <c r="Q49" s="626"/>
      <c r="R49" s="626"/>
      <c r="S49" s="626"/>
      <c r="T49" s="626"/>
    </row>
    <row r="50" spans="1:20">
      <c r="A50" s="625" t="s">
        <v>3034</v>
      </c>
      <c r="B50" s="625"/>
      <c r="C50" s="625"/>
      <c r="D50" s="625"/>
      <c r="E50" s="625"/>
      <c r="F50" s="625"/>
      <c r="G50" s="625"/>
      <c r="H50" s="625"/>
      <c r="I50" s="625"/>
      <c r="J50" s="625"/>
      <c r="K50" s="625"/>
      <c r="L50" s="625"/>
      <c r="M50" s="625"/>
      <c r="N50" s="625"/>
      <c r="O50" s="625"/>
      <c r="P50" s="625"/>
      <c r="Q50" s="625"/>
      <c r="R50" s="625"/>
      <c r="S50" s="625"/>
      <c r="T50" s="625"/>
    </row>
    <row r="51" spans="1:20">
      <c r="A51" s="627" t="s">
        <v>1895</v>
      </c>
      <c r="B51" s="627"/>
      <c r="C51" s="627"/>
      <c r="D51" s="627"/>
      <c r="E51" s="627"/>
      <c r="F51" s="627"/>
      <c r="G51" s="627"/>
      <c r="H51" s="627"/>
      <c r="I51" s="627"/>
      <c r="J51" s="627"/>
      <c r="K51" s="627"/>
      <c r="L51" s="627"/>
      <c r="M51" s="627"/>
      <c r="N51" s="627"/>
      <c r="O51" s="627"/>
      <c r="P51" s="627"/>
      <c r="Q51" s="627"/>
      <c r="R51" s="627"/>
      <c r="S51" s="627"/>
      <c r="T51" s="627"/>
    </row>
    <row r="52" spans="1:20">
      <c r="B52" s="242" t="s">
        <v>2433</v>
      </c>
    </row>
    <row r="54" spans="1:20">
      <c r="B54" s="474" t="s">
        <v>3035</v>
      </c>
      <c r="H54" s="474" t="s">
        <v>3036</v>
      </c>
    </row>
    <row r="55" spans="1:20" ht="38.25">
      <c r="A55" s="218" t="s">
        <v>1863</v>
      </c>
      <c r="B55" s="219" t="s">
        <v>1864</v>
      </c>
      <c r="C55" s="218" t="s">
        <v>532</v>
      </c>
      <c r="D55" s="218" t="s">
        <v>1079</v>
      </c>
      <c r="E55" s="218" t="s">
        <v>1079</v>
      </c>
      <c r="G55" s="218" t="s">
        <v>1863</v>
      </c>
      <c r="H55" s="681" t="s">
        <v>1864</v>
      </c>
      <c r="I55" s="681"/>
      <c r="J55" s="681"/>
      <c r="K55" s="681"/>
      <c r="L55" s="681" t="s">
        <v>532</v>
      </c>
      <c r="M55" s="681"/>
      <c r="N55" s="218" t="s">
        <v>1079</v>
      </c>
      <c r="O55" s="681" t="s">
        <v>1079</v>
      </c>
      <c r="P55" s="681"/>
    </row>
    <row r="56" spans="1:20">
      <c r="A56" s="232">
        <v>15</v>
      </c>
      <c r="B56" s="214" t="s">
        <v>533</v>
      </c>
      <c r="C56" s="212" t="s">
        <v>534</v>
      </c>
      <c r="D56" s="471">
        <f>E56*(1+$Z$6)*(1-$Z$5)</f>
        <v>45.5</v>
      </c>
      <c r="E56" s="213">
        <v>45.5</v>
      </c>
      <c r="G56" s="232">
        <v>15</v>
      </c>
      <c r="H56" s="682" t="s">
        <v>548</v>
      </c>
      <c r="I56" s="682"/>
      <c r="J56" s="682"/>
      <c r="K56" s="682"/>
      <c r="L56" s="683" t="s">
        <v>549</v>
      </c>
      <c r="M56" s="683"/>
      <c r="N56" s="213">
        <v>48</v>
      </c>
      <c r="O56" s="685">
        <f>N56*(1+$Z$6)*(1-$Z$5)</f>
        <v>48</v>
      </c>
      <c r="P56" s="686"/>
    </row>
    <row r="57" spans="1:20">
      <c r="A57" s="232">
        <v>15</v>
      </c>
      <c r="B57" s="214" t="s">
        <v>535</v>
      </c>
      <c r="C57" s="212" t="s">
        <v>536</v>
      </c>
      <c r="D57" s="471">
        <f>E57*(1+$Z$6)*(1-$Z$5)</f>
        <v>45.5</v>
      </c>
      <c r="E57" s="213">
        <v>45.5</v>
      </c>
      <c r="G57" s="232">
        <v>15</v>
      </c>
      <c r="H57" s="682" t="s">
        <v>550</v>
      </c>
      <c r="I57" s="682"/>
      <c r="J57" s="682"/>
      <c r="K57" s="682"/>
      <c r="L57" s="683" t="s">
        <v>551</v>
      </c>
      <c r="M57" s="683"/>
      <c r="N57" s="213">
        <v>48</v>
      </c>
      <c r="O57" s="685">
        <f>N57*(1+$Z$6)*(1-$Z$5)</f>
        <v>48</v>
      </c>
      <c r="P57" s="686"/>
    </row>
    <row r="58" spans="1:20">
      <c r="A58" s="232">
        <v>15</v>
      </c>
      <c r="B58" s="214" t="s">
        <v>537</v>
      </c>
      <c r="C58" s="212" t="s">
        <v>538</v>
      </c>
      <c r="D58" s="471">
        <f>E58*(1+$Z$6)*(1-$Z$5)</f>
        <v>45.5</v>
      </c>
      <c r="E58" s="213">
        <v>45.5</v>
      </c>
      <c r="G58" s="232">
        <v>15</v>
      </c>
      <c r="H58" s="682" t="s">
        <v>552</v>
      </c>
      <c r="I58" s="682"/>
      <c r="J58" s="682"/>
      <c r="K58" s="682"/>
      <c r="L58" s="683" t="s">
        <v>553</v>
      </c>
      <c r="M58" s="683"/>
      <c r="N58" s="213">
        <v>48</v>
      </c>
      <c r="O58" s="685">
        <f>N58*(1+$Z$6)*(1-$Z$5)</f>
        <v>48</v>
      </c>
      <c r="P58" s="686"/>
    </row>
    <row r="59" spans="1:20">
      <c r="A59" s="232"/>
      <c r="B59" s="214"/>
      <c r="C59" s="212"/>
      <c r="D59" s="475"/>
      <c r="E59" s="213"/>
      <c r="G59" s="232"/>
      <c r="H59" s="682"/>
      <c r="I59" s="682"/>
      <c r="J59" s="682"/>
      <c r="K59" s="682"/>
      <c r="L59" s="684"/>
      <c r="M59" s="684"/>
      <c r="N59" s="213"/>
      <c r="O59" s="687"/>
      <c r="P59" s="688"/>
    </row>
    <row r="60" spans="1:20">
      <c r="A60" s="232">
        <v>20</v>
      </c>
      <c r="B60" s="214" t="s">
        <v>540</v>
      </c>
      <c r="C60" s="212" t="s">
        <v>536</v>
      </c>
      <c r="D60" s="471">
        <f>E60*(1+$Z$6)*(1-$Z$5)</f>
        <v>48</v>
      </c>
      <c r="E60" s="213">
        <v>48</v>
      </c>
      <c r="G60" s="232">
        <v>20</v>
      </c>
      <c r="H60" s="682" t="s">
        <v>554</v>
      </c>
      <c r="I60" s="682"/>
      <c r="J60" s="682"/>
      <c r="K60" s="682"/>
      <c r="L60" s="683" t="s">
        <v>551</v>
      </c>
      <c r="M60" s="683"/>
      <c r="N60" s="213">
        <v>51</v>
      </c>
      <c r="O60" s="685">
        <f>N60*(1+$Z$6)*(1-$Z$5)</f>
        <v>51</v>
      </c>
      <c r="P60" s="686"/>
    </row>
    <row r="61" spans="1:20">
      <c r="A61" s="232">
        <v>20</v>
      </c>
      <c r="B61" s="214" t="s">
        <v>541</v>
      </c>
      <c r="C61" s="212" t="s">
        <v>538</v>
      </c>
      <c r="D61" s="471">
        <f>E61*(1+$Z$6)*(1-$Z$5)</f>
        <v>48</v>
      </c>
      <c r="E61" s="213">
        <v>48</v>
      </c>
      <c r="G61" s="232">
        <v>20</v>
      </c>
      <c r="H61" s="682" t="s">
        <v>555</v>
      </c>
      <c r="I61" s="682"/>
      <c r="J61" s="682"/>
      <c r="K61" s="682"/>
      <c r="L61" s="683" t="s">
        <v>553</v>
      </c>
      <c r="M61" s="683"/>
      <c r="N61" s="213">
        <v>51</v>
      </c>
      <c r="O61" s="685">
        <f>N61*(1+$Z$6)*(1-$Z$5)</f>
        <v>51</v>
      </c>
      <c r="P61" s="686"/>
    </row>
    <row r="62" spans="1:20">
      <c r="A62" s="232">
        <v>20</v>
      </c>
      <c r="B62" s="214" t="s">
        <v>542</v>
      </c>
      <c r="C62" s="212" t="s">
        <v>543</v>
      </c>
      <c r="D62" s="471">
        <f>E62*(1+$Z$6)*(1-$Z$5)</f>
        <v>48</v>
      </c>
      <c r="E62" s="213">
        <v>48</v>
      </c>
      <c r="G62" s="232">
        <v>20</v>
      </c>
      <c r="H62" s="682" t="s">
        <v>556</v>
      </c>
      <c r="I62" s="682"/>
      <c r="J62" s="682"/>
      <c r="K62" s="682"/>
      <c r="L62" s="683" t="s">
        <v>543</v>
      </c>
      <c r="M62" s="683"/>
      <c r="N62" s="213">
        <v>51</v>
      </c>
      <c r="O62" s="685">
        <f>N62*(1+$Z$6)*(1-$Z$5)</f>
        <v>51</v>
      </c>
      <c r="P62" s="686"/>
    </row>
    <row r="63" spans="1:20">
      <c r="A63" s="232">
        <v>20</v>
      </c>
      <c r="B63" s="214" t="s">
        <v>544</v>
      </c>
      <c r="C63" s="212" t="s">
        <v>545</v>
      </c>
      <c r="D63" s="471">
        <f>E63*(1+$Z$6)*(1-$Z$5)</f>
        <v>48</v>
      </c>
      <c r="E63" s="213">
        <v>48</v>
      </c>
      <c r="G63" s="232">
        <v>20</v>
      </c>
      <c r="H63" s="682" t="s">
        <v>557</v>
      </c>
      <c r="I63" s="682"/>
      <c r="J63" s="682"/>
      <c r="K63" s="682"/>
      <c r="L63" s="683" t="s">
        <v>545</v>
      </c>
      <c r="M63" s="683"/>
      <c r="N63" s="213">
        <v>51</v>
      </c>
      <c r="O63" s="685">
        <f>N63*(1+$Z$6)*(1-$Z$5)</f>
        <v>51</v>
      </c>
      <c r="P63" s="686"/>
    </row>
    <row r="64" spans="1:20">
      <c r="A64" s="232"/>
      <c r="B64" s="214"/>
      <c r="C64" s="212"/>
      <c r="D64" s="475"/>
      <c r="E64" s="213"/>
      <c r="G64" s="232"/>
      <c r="H64" s="682"/>
      <c r="I64" s="682"/>
      <c r="J64" s="682"/>
      <c r="K64" s="682"/>
      <c r="L64" s="684"/>
      <c r="M64" s="684"/>
      <c r="N64" s="213"/>
      <c r="O64" s="687"/>
      <c r="P64" s="688"/>
    </row>
    <row r="65" spans="1:22">
      <c r="A65" s="232">
        <v>25</v>
      </c>
      <c r="B65" s="214" t="s">
        <v>546</v>
      </c>
      <c r="C65" s="212" t="s">
        <v>547</v>
      </c>
      <c r="D65" s="471">
        <f>E65*(1+$Z$6)*(1-$Z$5)</f>
        <v>51</v>
      </c>
      <c r="E65" s="213">
        <v>51</v>
      </c>
      <c r="G65" s="232">
        <v>25</v>
      </c>
      <c r="H65" s="682" t="s">
        <v>558</v>
      </c>
      <c r="I65" s="682"/>
      <c r="J65" s="682"/>
      <c r="K65" s="682"/>
      <c r="L65" s="683" t="s">
        <v>547</v>
      </c>
      <c r="M65" s="683"/>
      <c r="N65" s="213">
        <v>53.5</v>
      </c>
      <c r="O65" s="685">
        <f>N65*(1+$Z$6)*(1-$Z$5)</f>
        <v>53.5</v>
      </c>
      <c r="P65" s="686"/>
    </row>
    <row r="66" spans="1:22">
      <c r="B66" s="473"/>
      <c r="C66" s="216"/>
      <c r="D66" s="217"/>
      <c r="E66" s="217"/>
    </row>
    <row r="67" spans="1:22">
      <c r="B67" s="473"/>
      <c r="C67" s="216"/>
      <c r="D67" s="217"/>
      <c r="E67" s="217"/>
    </row>
    <row r="68" spans="1:22">
      <c r="A68" s="618" t="s">
        <v>1215</v>
      </c>
      <c r="B68" s="618"/>
      <c r="C68" s="618"/>
      <c r="D68" s="618"/>
      <c r="E68" s="618"/>
      <c r="F68" s="618"/>
      <c r="G68" s="618"/>
      <c r="H68" s="618"/>
      <c r="I68" s="618"/>
      <c r="J68" s="618"/>
      <c r="K68" s="618"/>
      <c r="L68" s="618"/>
      <c r="M68" s="618"/>
      <c r="N68" s="618"/>
      <c r="O68" s="618"/>
      <c r="P68" s="618"/>
      <c r="Q68" s="618"/>
      <c r="R68" s="618"/>
      <c r="S68" s="618"/>
      <c r="T68" s="618"/>
      <c r="U68" s="618"/>
      <c r="V68" s="618"/>
    </row>
    <row r="69" spans="1:22">
      <c r="A69" s="525" t="s">
        <v>110</v>
      </c>
      <c r="B69" s="525"/>
      <c r="C69" s="525"/>
      <c r="D69" s="525"/>
      <c r="E69" s="525"/>
      <c r="F69" s="525"/>
      <c r="G69" s="525"/>
      <c r="H69" s="525"/>
      <c r="I69" s="525"/>
      <c r="J69" s="525"/>
      <c r="K69" s="525"/>
      <c r="L69" s="525"/>
      <c r="M69" s="525"/>
      <c r="N69" s="525"/>
      <c r="O69" s="525"/>
      <c r="P69" s="525"/>
      <c r="Q69" s="525"/>
      <c r="R69" s="525"/>
      <c r="S69" s="525"/>
      <c r="T69" s="525"/>
      <c r="U69" s="525"/>
      <c r="V69" s="525"/>
    </row>
  </sheetData>
  <sheetProtection selectLockedCells="1" selectUnlockedCells="1"/>
  <mergeCells count="184">
    <mergeCell ref="U32:V32"/>
    <mergeCell ref="S35:T35"/>
    <mergeCell ref="U35:V35"/>
    <mergeCell ref="S36:T36"/>
    <mergeCell ref="U36:V36"/>
    <mergeCell ref="A9:T9"/>
    <mergeCell ref="A10:T10"/>
    <mergeCell ref="A11:T11"/>
    <mergeCell ref="A12:T12"/>
    <mergeCell ref="A13:T13"/>
    <mergeCell ref="A14:T14"/>
    <mergeCell ref="L31:M31"/>
    <mergeCell ref="O31:P31"/>
    <mergeCell ref="Q31:R31"/>
    <mergeCell ref="S30:T30"/>
    <mergeCell ref="S31:T31"/>
    <mergeCell ref="O30:P30"/>
    <mergeCell ref="Q30:R30"/>
    <mergeCell ref="S21:T21"/>
    <mergeCell ref="F22:G22"/>
    <mergeCell ref="H22:M22"/>
    <mergeCell ref="O22:P22"/>
    <mergeCell ref="Q22:R22"/>
    <mergeCell ref="S22:T22"/>
    <mergeCell ref="U22:V22"/>
    <mergeCell ref="A16:T16"/>
    <mergeCell ref="A19:A23"/>
    <mergeCell ref="B19:B23"/>
    <mergeCell ref="C19:C23"/>
    <mergeCell ref="D19:D23"/>
    <mergeCell ref="E19:E23"/>
    <mergeCell ref="F20:T20"/>
    <mergeCell ref="F21:M21"/>
    <mergeCell ref="O21:R21"/>
    <mergeCell ref="S23:T23"/>
    <mergeCell ref="U23:V23"/>
    <mergeCell ref="A24:C24"/>
    <mergeCell ref="F24:G24"/>
    <mergeCell ref="H24:I24"/>
    <mergeCell ref="J24:K24"/>
    <mergeCell ref="L24:M24"/>
    <mergeCell ref="O24:P24"/>
    <mergeCell ref="Q24:R24"/>
    <mergeCell ref="S24:T24"/>
    <mergeCell ref="F23:G23"/>
    <mergeCell ref="H23:I23"/>
    <mergeCell ref="J23:K23"/>
    <mergeCell ref="L23:M23"/>
    <mergeCell ref="O23:P23"/>
    <mergeCell ref="Q23:R23"/>
    <mergeCell ref="U24:V24"/>
    <mergeCell ref="A25:C25"/>
    <mergeCell ref="F25:G25"/>
    <mergeCell ref="H25:I25"/>
    <mergeCell ref="J25:K25"/>
    <mergeCell ref="L25:M25"/>
    <mergeCell ref="O25:P25"/>
    <mergeCell ref="Q25:R25"/>
    <mergeCell ref="S25:T25"/>
    <mergeCell ref="U25:V25"/>
    <mergeCell ref="Q26:R26"/>
    <mergeCell ref="S26:T26"/>
    <mergeCell ref="U26:V26"/>
    <mergeCell ref="A27:C27"/>
    <mergeCell ref="F27:G27"/>
    <mergeCell ref="H27:I27"/>
    <mergeCell ref="J27:K27"/>
    <mergeCell ref="L27:M27"/>
    <mergeCell ref="O27:P27"/>
    <mergeCell ref="Q27:R27"/>
    <mergeCell ref="A26:C26"/>
    <mergeCell ref="F26:G26"/>
    <mergeCell ref="H26:I26"/>
    <mergeCell ref="J26:K26"/>
    <mergeCell ref="L26:M26"/>
    <mergeCell ref="O26:P26"/>
    <mergeCell ref="F30:G30"/>
    <mergeCell ref="H30:I30"/>
    <mergeCell ref="J30:K30"/>
    <mergeCell ref="L30:M30"/>
    <mergeCell ref="F31:G31"/>
    <mergeCell ref="H31:I31"/>
    <mergeCell ref="J31:K31"/>
    <mergeCell ref="S27:T27"/>
    <mergeCell ref="U27:V27"/>
    <mergeCell ref="F28:G28"/>
    <mergeCell ref="H28:I28"/>
    <mergeCell ref="J28:K28"/>
    <mergeCell ref="L28:M28"/>
    <mergeCell ref="O28:P28"/>
    <mergeCell ref="Q28:R28"/>
    <mergeCell ref="S28:T28"/>
    <mergeCell ref="U28:V28"/>
    <mergeCell ref="U30:V30"/>
    <mergeCell ref="U31:V31"/>
    <mergeCell ref="F36:G36"/>
    <mergeCell ref="H36:I36"/>
    <mergeCell ref="J36:K36"/>
    <mergeCell ref="L36:M36"/>
    <mergeCell ref="O36:P36"/>
    <mergeCell ref="A51:T51"/>
    <mergeCell ref="Q36:R36"/>
    <mergeCell ref="O32:P32"/>
    <mergeCell ref="Q32:R32"/>
    <mergeCell ref="F35:G35"/>
    <mergeCell ref="H35:I35"/>
    <mergeCell ref="J35:K35"/>
    <mergeCell ref="L35:M35"/>
    <mergeCell ref="O35:P35"/>
    <mergeCell ref="Q35:R35"/>
    <mergeCell ref="F32:G32"/>
    <mergeCell ref="H32:I32"/>
    <mergeCell ref="J32:K32"/>
    <mergeCell ref="L32:M32"/>
    <mergeCell ref="S32:T32"/>
    <mergeCell ref="F39:L39"/>
    <mergeCell ref="F40:L40"/>
    <mergeCell ref="F41:L41"/>
    <mergeCell ref="O55:P55"/>
    <mergeCell ref="O56:P56"/>
    <mergeCell ref="O57:P57"/>
    <mergeCell ref="O58:P58"/>
    <mergeCell ref="O60:P60"/>
    <mergeCell ref="O59:P59"/>
    <mergeCell ref="L61:M61"/>
    <mergeCell ref="L62:M62"/>
    <mergeCell ref="L63:M63"/>
    <mergeCell ref="L64:M64"/>
    <mergeCell ref="L65:M65"/>
    <mergeCell ref="H63:K63"/>
    <mergeCell ref="H64:K64"/>
    <mergeCell ref="O61:P61"/>
    <mergeCell ref="O62:P62"/>
    <mergeCell ref="O63:P63"/>
    <mergeCell ref="O64:P64"/>
    <mergeCell ref="O65:P65"/>
    <mergeCell ref="W23:X23"/>
    <mergeCell ref="Y23:Z23"/>
    <mergeCell ref="A68:V68"/>
    <mergeCell ref="A69:V69"/>
    <mergeCell ref="A15:T15"/>
    <mergeCell ref="A47:T47"/>
    <mergeCell ref="A48:T48"/>
    <mergeCell ref="A49:T49"/>
    <mergeCell ref="A50:T50"/>
    <mergeCell ref="H55:K55"/>
    <mergeCell ref="H56:K56"/>
    <mergeCell ref="H57:K57"/>
    <mergeCell ref="H58:K58"/>
    <mergeCell ref="H59:K59"/>
    <mergeCell ref="H60:K60"/>
    <mergeCell ref="H61:K61"/>
    <mergeCell ref="H62:K62"/>
    <mergeCell ref="L55:M55"/>
    <mergeCell ref="L56:M56"/>
    <mergeCell ref="L57:M57"/>
    <mergeCell ref="L58:M58"/>
    <mergeCell ref="H65:K65"/>
    <mergeCell ref="L59:M59"/>
    <mergeCell ref="L60:M60"/>
    <mergeCell ref="W35:X35"/>
    <mergeCell ref="W36:X36"/>
    <mergeCell ref="Y35:Z35"/>
    <mergeCell ref="Y36:Z36"/>
    <mergeCell ref="W27:X27"/>
    <mergeCell ref="Y27:Z27"/>
    <mergeCell ref="F19:Z19"/>
    <mergeCell ref="W30:X30"/>
    <mergeCell ref="W31:X31"/>
    <mergeCell ref="W32:X32"/>
    <mergeCell ref="Y30:Z30"/>
    <mergeCell ref="Y31:Z31"/>
    <mergeCell ref="Y32:Z32"/>
    <mergeCell ref="W24:X24"/>
    <mergeCell ref="Y24:Z24"/>
    <mergeCell ref="W25:X25"/>
    <mergeCell ref="Y25:Z25"/>
    <mergeCell ref="W26:X26"/>
    <mergeCell ref="Y26:Z26"/>
    <mergeCell ref="U20:Z20"/>
    <mergeCell ref="U21:X21"/>
    <mergeCell ref="Y21:Z21"/>
    <mergeCell ref="W22:X22"/>
    <mergeCell ref="Y22:Z22"/>
  </mergeCells>
  <hyperlinks>
    <hyperlink ref="A69" location="1! Содержание.A1" display="ВЕРНУТЬСЯ К СОДЕРЖАНИЮ"/>
    <hyperlink ref="A69:U69" location="'1. Содержание'!A1" display="ВЕРНУТЬСЯ К СОДЕРЖАНИЮ"/>
    <hyperlink ref="A68:V68" location="'10.Зональные'!A1" display="ВЕРНУТЬСЯ НА НАЧАЛО СТРАНИЦЫ"/>
    <hyperlink ref="B17" r:id="rId1"/>
    <hyperlink ref="B52" r:id="rId2"/>
  </hyperlinks>
  <pageMargins left="0.59027777777777779" right="0.19652777777777777" top="0.19652777777777777" bottom="0.19652777777777777" header="0.51180555555555551" footer="0.51180555555555551"/>
  <pageSetup paperSize="9" scale="91" firstPageNumber="0" fitToHeight="0" orientation="landscape" horizontalDpi="300" verticalDpi="300" r:id="rId3"/>
  <headerFooter alignWithMargins="0"/>
  <ignoredErrors>
    <ignoredError sqref="F24 H24 J24 L24 O24 Q24 S24 U24 W24 Y24" numberStoredAsText="1"/>
    <ignoredError sqref="S30:S32" formula="1"/>
  </ignoredErrors>
  <drawing r:id="rId4"/>
</worksheet>
</file>

<file path=xl/worksheets/sheet11.xml><?xml version="1.0" encoding="utf-8"?>
<worksheet xmlns="http://schemas.openxmlformats.org/spreadsheetml/2006/main" xmlns:r="http://schemas.openxmlformats.org/officeDocument/2006/relationships">
  <sheetPr codeName="Лист14">
    <tabColor theme="9" tint="0.59999389629810485"/>
    <pageSetUpPr fitToPage="1"/>
  </sheetPr>
  <dimension ref="A1:S30"/>
  <sheetViews>
    <sheetView zoomScaleNormal="100" zoomScaleSheetLayoutView="100" workbookViewId="0"/>
  </sheetViews>
  <sheetFormatPr defaultRowHeight="12.75"/>
  <cols>
    <col min="1" max="1" width="5.7109375" style="102" bestFit="1" customWidth="1"/>
    <col min="2" max="2" width="12.28515625" style="102" customWidth="1"/>
    <col min="3" max="3" width="7.5703125" style="102" bestFit="1" customWidth="1"/>
    <col min="4" max="4" width="7.7109375" style="102" customWidth="1"/>
    <col min="5" max="5" width="7.7109375" style="102" hidden="1" customWidth="1"/>
    <col min="6" max="19" width="5.28515625" style="102" customWidth="1"/>
    <col min="20" max="16384" width="9.140625" style="102"/>
  </cols>
  <sheetData>
    <row r="1" spans="1:19" ht="15.75" customHeight="1">
      <c r="A1" s="372" t="s">
        <v>2384</v>
      </c>
      <c r="B1" s="372"/>
      <c r="C1" s="372"/>
      <c r="D1" s="372"/>
      <c r="E1" s="372"/>
      <c r="F1" s="372"/>
      <c r="G1" s="372"/>
      <c r="H1" s="372"/>
      <c r="I1" s="372"/>
      <c r="J1" s="372"/>
      <c r="K1" s="372"/>
      <c r="L1" s="372"/>
      <c r="M1" s="372"/>
      <c r="N1" s="372"/>
      <c r="O1" s="372"/>
      <c r="P1" s="372"/>
      <c r="Q1" s="372"/>
      <c r="R1" s="372"/>
      <c r="S1" s="372"/>
    </row>
    <row r="2" spans="1:19" ht="15.75" customHeight="1">
      <c r="A2" s="203" t="s">
        <v>2385</v>
      </c>
      <c r="B2" s="203"/>
      <c r="C2" s="203"/>
      <c r="D2" s="203"/>
      <c r="E2" s="203"/>
      <c r="F2" s="203"/>
      <c r="G2" s="203"/>
      <c r="H2" s="203"/>
      <c r="I2" s="203"/>
      <c r="J2" s="203"/>
      <c r="K2" s="203"/>
      <c r="L2" s="203"/>
      <c r="M2" s="203"/>
      <c r="N2" s="203"/>
      <c r="O2" s="203"/>
      <c r="P2" s="203"/>
      <c r="Q2" s="203"/>
      <c r="R2" s="203"/>
      <c r="S2" s="203"/>
    </row>
    <row r="3" spans="1:19" ht="15.75" customHeight="1">
      <c r="A3" s="203" t="s">
        <v>2386</v>
      </c>
      <c r="B3" s="203"/>
      <c r="C3" s="203"/>
      <c r="D3" s="203"/>
      <c r="E3" s="203"/>
      <c r="F3" s="203"/>
      <c r="G3" s="203"/>
      <c r="H3" s="203"/>
      <c r="I3" s="203"/>
      <c r="J3" s="203"/>
      <c r="K3" s="203"/>
      <c r="L3" s="203"/>
      <c r="M3" s="203"/>
      <c r="N3" s="203"/>
      <c r="O3" s="203"/>
      <c r="P3" s="203"/>
      <c r="Q3" s="203"/>
      <c r="R3" s="203"/>
      <c r="S3" s="203"/>
    </row>
    <row r="4" spans="1:19" ht="15.75" customHeight="1">
      <c r="A4" s="115" t="s">
        <v>3165</v>
      </c>
      <c r="B4" s="167"/>
      <c r="C4" s="167"/>
      <c r="D4" s="167"/>
      <c r="E4" s="167"/>
      <c r="F4" s="167"/>
      <c r="G4" s="167"/>
      <c r="H4" s="167"/>
      <c r="I4" s="167"/>
      <c r="J4" s="167"/>
      <c r="K4" s="167"/>
      <c r="L4" s="167"/>
      <c r="M4" s="167"/>
      <c r="N4" s="167"/>
      <c r="O4" s="167"/>
      <c r="P4" s="167"/>
      <c r="Q4" s="167"/>
      <c r="R4" s="167"/>
      <c r="S4" s="167"/>
    </row>
    <row r="5" spans="1:19" ht="12.95" customHeight="1">
      <c r="A5" s="469" t="s">
        <v>3037</v>
      </c>
      <c r="B5" s="167"/>
      <c r="C5" s="167"/>
      <c r="D5" s="167"/>
      <c r="E5" s="167"/>
      <c r="F5" s="167"/>
      <c r="G5" s="167"/>
      <c r="H5" s="167"/>
      <c r="I5" s="167"/>
      <c r="J5" s="167"/>
      <c r="K5" s="167"/>
      <c r="L5" s="435"/>
      <c r="M5" s="435" t="s">
        <v>2746</v>
      </c>
      <c r="N5" s="85"/>
      <c r="O5" s="436">
        <v>0</v>
      </c>
      <c r="P5" s="167"/>
      <c r="Q5" s="167"/>
      <c r="R5" s="167"/>
      <c r="S5" s="167"/>
    </row>
    <row r="6" spans="1:19" ht="12.95" customHeight="1">
      <c r="A6" s="115" t="s">
        <v>1859</v>
      </c>
      <c r="B6" s="167"/>
      <c r="C6" s="167"/>
      <c r="D6" s="167"/>
      <c r="E6" s="167"/>
      <c r="F6" s="167"/>
      <c r="G6" s="167"/>
      <c r="H6" s="167"/>
      <c r="I6" s="167"/>
      <c r="J6" s="167"/>
      <c r="K6" s="167"/>
      <c r="L6" s="434"/>
      <c r="M6" s="434" t="s">
        <v>2967</v>
      </c>
      <c r="N6" s="434"/>
      <c r="O6" s="436">
        <v>0</v>
      </c>
      <c r="P6" s="167"/>
      <c r="Q6" s="167"/>
      <c r="R6" s="167"/>
      <c r="S6" s="167"/>
    </row>
    <row r="7" spans="1:19" ht="12.95" customHeight="1">
      <c r="A7" s="211"/>
      <c r="B7" s="211" t="s">
        <v>1860</v>
      </c>
      <c r="C7" s="167"/>
      <c r="D7" s="167"/>
      <c r="E7" s="167"/>
      <c r="F7" s="167"/>
      <c r="G7" s="167"/>
      <c r="H7" s="167"/>
      <c r="I7" s="167"/>
      <c r="J7" s="167"/>
      <c r="K7" s="167"/>
      <c r="L7" s="167"/>
      <c r="M7" s="167"/>
      <c r="N7" s="167"/>
      <c r="O7" s="167"/>
      <c r="P7" s="167"/>
      <c r="Q7" s="167"/>
      <c r="R7" s="167"/>
      <c r="S7" s="167"/>
    </row>
    <row r="8" spans="1:19" ht="12.95" customHeight="1">
      <c r="A8" s="103"/>
      <c r="B8" s="104"/>
      <c r="C8" s="103"/>
      <c r="D8" s="105"/>
      <c r="E8" s="105"/>
      <c r="F8" s="103"/>
      <c r="G8" s="103"/>
      <c r="H8" s="103"/>
      <c r="I8" s="103"/>
      <c r="J8" s="103"/>
      <c r="K8" s="103"/>
      <c r="L8" s="103"/>
      <c r="M8" s="103"/>
    </row>
    <row r="9" spans="1:19">
      <c r="A9" s="694" t="s">
        <v>2121</v>
      </c>
      <c r="B9" s="698" t="s">
        <v>508</v>
      </c>
      <c r="C9" s="694" t="s">
        <v>2381</v>
      </c>
      <c r="D9" s="701" t="s">
        <v>160</v>
      </c>
      <c r="E9" s="701" t="s">
        <v>160</v>
      </c>
      <c r="F9" s="700" t="s">
        <v>1068</v>
      </c>
      <c r="G9" s="700"/>
      <c r="H9" s="700"/>
      <c r="I9" s="700"/>
      <c r="J9" s="700"/>
      <c r="K9" s="700"/>
      <c r="L9" s="700"/>
      <c r="M9" s="700"/>
      <c r="N9" s="700" t="s">
        <v>1874</v>
      </c>
      <c r="O9" s="700"/>
      <c r="P9" s="700"/>
      <c r="Q9" s="700"/>
      <c r="R9" s="700"/>
      <c r="S9" s="700"/>
    </row>
    <row r="10" spans="1:19">
      <c r="A10" s="695"/>
      <c r="B10" s="699"/>
      <c r="C10" s="695"/>
      <c r="D10" s="702"/>
      <c r="E10" s="702"/>
      <c r="F10" s="706" t="s">
        <v>2391</v>
      </c>
      <c r="G10" s="707"/>
      <c r="H10" s="707"/>
      <c r="I10" s="708"/>
      <c r="J10" s="696" t="s">
        <v>2389</v>
      </c>
      <c r="K10" s="696"/>
      <c r="L10" s="696"/>
      <c r="M10" s="696"/>
      <c r="N10" s="706" t="s">
        <v>2390</v>
      </c>
      <c r="O10" s="707"/>
      <c r="P10" s="707"/>
      <c r="Q10" s="708"/>
      <c r="R10" s="706" t="s">
        <v>2392</v>
      </c>
      <c r="S10" s="708"/>
    </row>
    <row r="11" spans="1:19" ht="12.75" customHeight="1">
      <c r="A11" s="695"/>
      <c r="B11" s="699"/>
      <c r="C11" s="695"/>
      <c r="D11" s="702"/>
      <c r="E11" s="702"/>
      <c r="F11" s="697" t="s">
        <v>2393</v>
      </c>
      <c r="G11" s="697"/>
      <c r="H11" s="696" t="s">
        <v>2394</v>
      </c>
      <c r="I11" s="696"/>
      <c r="J11" s="364" t="s">
        <v>2395</v>
      </c>
      <c r="K11" s="364" t="s">
        <v>2396</v>
      </c>
      <c r="L11" s="364" t="s">
        <v>2395</v>
      </c>
      <c r="M11" s="364" t="s">
        <v>2396</v>
      </c>
      <c r="N11" s="696" t="s">
        <v>2393</v>
      </c>
      <c r="O11" s="696"/>
      <c r="P11" s="696" t="s">
        <v>2394</v>
      </c>
      <c r="Q11" s="696"/>
      <c r="R11" s="697" t="s">
        <v>2393</v>
      </c>
      <c r="S11" s="697"/>
    </row>
    <row r="12" spans="1:19" ht="75" customHeight="1">
      <c r="A12" s="695"/>
      <c r="B12" s="699"/>
      <c r="C12" s="695"/>
      <c r="D12" s="702"/>
      <c r="E12" s="702"/>
      <c r="F12" s="359" t="s">
        <v>14</v>
      </c>
      <c r="G12" s="359" t="s">
        <v>21</v>
      </c>
      <c r="H12" s="359" t="s">
        <v>12</v>
      </c>
      <c r="I12" s="359" t="s">
        <v>19</v>
      </c>
      <c r="J12" s="359" t="s">
        <v>16</v>
      </c>
      <c r="K12" s="359" t="s">
        <v>1322</v>
      </c>
      <c r="L12" s="359" t="s">
        <v>23</v>
      </c>
      <c r="M12" s="359" t="s">
        <v>1323</v>
      </c>
      <c r="N12" s="359" t="s">
        <v>52</v>
      </c>
      <c r="O12" s="359" t="s">
        <v>60</v>
      </c>
      <c r="P12" s="359" t="s">
        <v>50</v>
      </c>
      <c r="Q12" s="359" t="s">
        <v>58</v>
      </c>
      <c r="R12" s="359" t="s">
        <v>54</v>
      </c>
      <c r="S12" s="359" t="s">
        <v>62</v>
      </c>
    </row>
    <row r="13" spans="1:19" hidden="1">
      <c r="A13" s="691" t="s">
        <v>880</v>
      </c>
      <c r="B13" s="692"/>
      <c r="C13" s="692"/>
      <c r="D13" s="693"/>
      <c r="E13" s="431"/>
      <c r="F13" s="356">
        <v>108</v>
      </c>
      <c r="G13" s="356">
        <v>125</v>
      </c>
      <c r="H13" s="356">
        <v>112</v>
      </c>
      <c r="I13" s="356">
        <v>128</v>
      </c>
      <c r="J13" s="356">
        <v>166</v>
      </c>
      <c r="K13" s="356">
        <v>191</v>
      </c>
      <c r="L13" s="356">
        <v>188</v>
      </c>
      <c r="M13" s="356">
        <v>212</v>
      </c>
      <c r="N13" s="357">
        <v>175</v>
      </c>
      <c r="O13" s="357">
        <v>217</v>
      </c>
      <c r="P13" s="357">
        <v>208</v>
      </c>
      <c r="Q13" s="357">
        <v>249</v>
      </c>
      <c r="R13" s="357">
        <v>223</v>
      </c>
      <c r="S13" s="357">
        <v>254</v>
      </c>
    </row>
    <row r="14" spans="1:19">
      <c r="A14" s="691" t="s">
        <v>880</v>
      </c>
      <c r="B14" s="692"/>
      <c r="C14" s="692"/>
      <c r="D14" s="693"/>
      <c r="E14" s="431"/>
      <c r="F14" s="356">
        <f>F13*(1+$O$6)*(1-$O$5)</f>
        <v>108</v>
      </c>
      <c r="G14" s="356">
        <f t="shared" ref="G14:S14" si="0">G13*(1+$O$6)*(1-$O$5)</f>
        <v>125</v>
      </c>
      <c r="H14" s="356">
        <f t="shared" si="0"/>
        <v>112</v>
      </c>
      <c r="I14" s="356">
        <f t="shared" si="0"/>
        <v>128</v>
      </c>
      <c r="J14" s="356">
        <f t="shared" si="0"/>
        <v>166</v>
      </c>
      <c r="K14" s="356">
        <f t="shared" si="0"/>
        <v>191</v>
      </c>
      <c r="L14" s="356">
        <f t="shared" si="0"/>
        <v>188</v>
      </c>
      <c r="M14" s="356">
        <f t="shared" si="0"/>
        <v>212</v>
      </c>
      <c r="N14" s="356">
        <f t="shared" si="0"/>
        <v>175</v>
      </c>
      <c r="O14" s="356">
        <f t="shared" si="0"/>
        <v>217</v>
      </c>
      <c r="P14" s="356">
        <f t="shared" si="0"/>
        <v>208</v>
      </c>
      <c r="Q14" s="356">
        <f t="shared" si="0"/>
        <v>249</v>
      </c>
      <c r="R14" s="356">
        <f t="shared" si="0"/>
        <v>223</v>
      </c>
      <c r="S14" s="356">
        <f t="shared" si="0"/>
        <v>254</v>
      </c>
    </row>
    <row r="15" spans="1:19">
      <c r="A15" s="691" t="s">
        <v>2382</v>
      </c>
      <c r="B15" s="692"/>
      <c r="C15" s="692"/>
      <c r="D15" s="693"/>
      <c r="E15" s="431"/>
      <c r="F15" s="356">
        <v>30</v>
      </c>
      <c r="G15" s="356">
        <v>30</v>
      </c>
      <c r="H15" s="356">
        <v>30</v>
      </c>
      <c r="I15" s="356">
        <v>30</v>
      </c>
      <c r="J15" s="356">
        <v>30</v>
      </c>
      <c r="K15" s="356">
        <v>30</v>
      </c>
      <c r="L15" s="356">
        <v>30</v>
      </c>
      <c r="M15" s="356">
        <v>30</v>
      </c>
      <c r="N15" s="356">
        <v>30</v>
      </c>
      <c r="O15" s="356">
        <v>30</v>
      </c>
      <c r="P15" s="356">
        <v>30</v>
      </c>
      <c r="Q15" s="356">
        <v>30</v>
      </c>
      <c r="R15" s="356">
        <v>30</v>
      </c>
      <c r="S15" s="356">
        <v>30</v>
      </c>
    </row>
    <row r="16" spans="1:19">
      <c r="A16" s="703" t="s">
        <v>2383</v>
      </c>
      <c r="B16" s="704"/>
      <c r="C16" s="704"/>
      <c r="D16" s="705"/>
      <c r="E16" s="430"/>
      <c r="F16" s="358">
        <f>(ROUND(F13*(1+$O$6),0)+F15)*(1-$O$5)</f>
        <v>138</v>
      </c>
      <c r="G16" s="358">
        <f t="shared" ref="G16:S16" si="1">(ROUND(G13*(1+$O$6),0)+G15)*(1-$O$5)</f>
        <v>155</v>
      </c>
      <c r="H16" s="358">
        <f t="shared" si="1"/>
        <v>142</v>
      </c>
      <c r="I16" s="358">
        <f t="shared" si="1"/>
        <v>158</v>
      </c>
      <c r="J16" s="358">
        <f t="shared" si="1"/>
        <v>196</v>
      </c>
      <c r="K16" s="358">
        <f t="shared" si="1"/>
        <v>221</v>
      </c>
      <c r="L16" s="358">
        <f t="shared" si="1"/>
        <v>218</v>
      </c>
      <c r="M16" s="358">
        <f t="shared" si="1"/>
        <v>242</v>
      </c>
      <c r="N16" s="358">
        <f t="shared" si="1"/>
        <v>205</v>
      </c>
      <c r="O16" s="358">
        <f t="shared" si="1"/>
        <v>247</v>
      </c>
      <c r="P16" s="358">
        <f t="shared" si="1"/>
        <v>238</v>
      </c>
      <c r="Q16" s="358">
        <f t="shared" si="1"/>
        <v>279</v>
      </c>
      <c r="R16" s="358">
        <f t="shared" si="1"/>
        <v>253</v>
      </c>
      <c r="S16" s="358">
        <f t="shared" si="1"/>
        <v>284</v>
      </c>
    </row>
    <row r="17" spans="1:19">
      <c r="A17" s="360"/>
      <c r="B17" s="360"/>
      <c r="C17" s="360"/>
      <c r="D17" s="361"/>
      <c r="E17" s="361"/>
      <c r="F17" s="362"/>
      <c r="G17" s="362"/>
      <c r="H17" s="362"/>
      <c r="I17" s="362"/>
      <c r="J17" s="362"/>
      <c r="K17" s="362"/>
      <c r="L17" s="362"/>
      <c r="M17" s="362"/>
      <c r="N17" s="362"/>
      <c r="O17" s="362"/>
      <c r="P17" s="362"/>
      <c r="Q17" s="362"/>
      <c r="R17" s="362"/>
      <c r="S17" s="362"/>
    </row>
    <row r="18" spans="1:19" ht="15.75">
      <c r="A18" s="690" t="s">
        <v>1069</v>
      </c>
      <c r="B18" s="690"/>
      <c r="C18" s="690"/>
      <c r="D18" s="690"/>
      <c r="E18" s="690"/>
      <c r="F18" s="690"/>
      <c r="G18" s="690"/>
      <c r="H18" s="690"/>
      <c r="I18" s="690"/>
      <c r="J18" s="690"/>
      <c r="K18" s="690"/>
      <c r="L18" s="690"/>
      <c r="M18" s="690"/>
      <c r="N18" s="690"/>
      <c r="O18" s="690"/>
      <c r="P18" s="690"/>
      <c r="Q18" s="690"/>
      <c r="R18" s="690"/>
      <c r="S18" s="690"/>
    </row>
    <row r="19" spans="1:19">
      <c r="A19" s="356">
        <v>40</v>
      </c>
      <c r="B19" s="354" t="s">
        <v>1070</v>
      </c>
      <c r="C19" s="355">
        <v>25</v>
      </c>
      <c r="D19" s="353">
        <f>E19*(1+$O$6)*(1-$O$5)</f>
        <v>124</v>
      </c>
      <c r="E19" s="353">
        <v>124</v>
      </c>
      <c r="F19" s="363">
        <f>$F$16+D19</f>
        <v>262</v>
      </c>
      <c r="G19" s="356"/>
      <c r="H19" s="363">
        <f>H$16+D19</f>
        <v>266</v>
      </c>
      <c r="I19" s="356"/>
      <c r="J19" s="363">
        <f>J$16+D19</f>
        <v>320</v>
      </c>
      <c r="K19" s="363">
        <f>K$16+D19</f>
        <v>345</v>
      </c>
      <c r="L19" s="356"/>
      <c r="M19" s="356"/>
      <c r="N19" s="363">
        <f>N$16+D19</f>
        <v>329</v>
      </c>
      <c r="O19" s="356"/>
      <c r="P19" s="363">
        <f>P$16+D19</f>
        <v>362</v>
      </c>
      <c r="Q19" s="356"/>
      <c r="R19" s="363">
        <f>R$16+D19</f>
        <v>377</v>
      </c>
      <c r="S19" s="356"/>
    </row>
    <row r="20" spans="1:19">
      <c r="A20" s="356">
        <v>50</v>
      </c>
      <c r="B20" s="354" t="s">
        <v>1071</v>
      </c>
      <c r="C20" s="355">
        <v>40</v>
      </c>
      <c r="D20" s="353">
        <f t="shared" ref="D20:D25" si="2">E20*(1+$O$6)*(1-$O$5)</f>
        <v>141</v>
      </c>
      <c r="E20" s="353">
        <v>141</v>
      </c>
      <c r="F20" s="363">
        <f>$F$16+D20</f>
        <v>279</v>
      </c>
      <c r="G20" s="356"/>
      <c r="H20" s="363">
        <f>H$16+D20</f>
        <v>283</v>
      </c>
      <c r="I20" s="356"/>
      <c r="J20" s="363">
        <f>J$16+D20</f>
        <v>337</v>
      </c>
      <c r="K20" s="363">
        <f>K$16+D20</f>
        <v>362</v>
      </c>
      <c r="L20" s="356"/>
      <c r="M20" s="356"/>
      <c r="N20" s="363">
        <f>N$16+D20</f>
        <v>346</v>
      </c>
      <c r="O20" s="356"/>
      <c r="P20" s="363">
        <f>P$16+D20</f>
        <v>379</v>
      </c>
      <c r="Q20" s="356"/>
      <c r="R20" s="363">
        <f>R$16+D20</f>
        <v>394</v>
      </c>
      <c r="S20" s="356"/>
    </row>
    <row r="21" spans="1:19">
      <c r="A21" s="356">
        <v>65</v>
      </c>
      <c r="B21" s="354" t="s">
        <v>1072</v>
      </c>
      <c r="C21" s="355">
        <v>63</v>
      </c>
      <c r="D21" s="353">
        <f t="shared" si="2"/>
        <v>168</v>
      </c>
      <c r="E21" s="353">
        <v>168</v>
      </c>
      <c r="F21" s="363">
        <f>$F$16+D21</f>
        <v>306</v>
      </c>
      <c r="G21" s="356"/>
      <c r="H21" s="363">
        <f>H$16+D21</f>
        <v>310</v>
      </c>
      <c r="I21" s="356"/>
      <c r="J21" s="363">
        <f>J$16+D21</f>
        <v>364</v>
      </c>
      <c r="K21" s="363">
        <f>K$16+D21</f>
        <v>389</v>
      </c>
      <c r="L21" s="356"/>
      <c r="M21" s="356"/>
      <c r="N21" s="363">
        <f>N$16+D21</f>
        <v>373</v>
      </c>
      <c r="O21" s="356"/>
      <c r="P21" s="363">
        <f>P$16+D21</f>
        <v>406</v>
      </c>
      <c r="Q21" s="356"/>
      <c r="R21" s="363">
        <f>R$16+D21</f>
        <v>421</v>
      </c>
      <c r="S21" s="356"/>
    </row>
    <row r="22" spans="1:19">
      <c r="A22" s="356">
        <v>80</v>
      </c>
      <c r="B22" s="354" t="s">
        <v>1073</v>
      </c>
      <c r="C22" s="355">
        <v>100</v>
      </c>
      <c r="D22" s="353">
        <f t="shared" si="2"/>
        <v>245</v>
      </c>
      <c r="E22" s="353">
        <v>245</v>
      </c>
      <c r="F22" s="363">
        <f>$F$16+D22</f>
        <v>383</v>
      </c>
      <c r="G22" s="356"/>
      <c r="H22" s="363">
        <f>H$16+D22</f>
        <v>387</v>
      </c>
      <c r="I22" s="356"/>
      <c r="J22" s="363">
        <f>J$16+D22</f>
        <v>441</v>
      </c>
      <c r="K22" s="363">
        <f>K$16+D22</f>
        <v>466</v>
      </c>
      <c r="L22" s="356"/>
      <c r="M22" s="356"/>
      <c r="N22" s="363">
        <f>N$16+D22</f>
        <v>450</v>
      </c>
      <c r="O22" s="356"/>
      <c r="P22" s="363">
        <f>P$16+D22</f>
        <v>483</v>
      </c>
      <c r="Q22" s="356"/>
      <c r="R22" s="363">
        <f>R$16+D22</f>
        <v>498</v>
      </c>
      <c r="S22" s="356"/>
    </row>
    <row r="23" spans="1:19">
      <c r="A23" s="356">
        <v>100</v>
      </c>
      <c r="B23" s="354" t="s">
        <v>1074</v>
      </c>
      <c r="C23" s="355">
        <v>160</v>
      </c>
      <c r="D23" s="353">
        <f t="shared" si="2"/>
        <v>300</v>
      </c>
      <c r="E23" s="353">
        <v>300</v>
      </c>
      <c r="F23" s="356"/>
      <c r="G23" s="363">
        <f>$G$16+D23</f>
        <v>455</v>
      </c>
      <c r="H23" s="356"/>
      <c r="I23" s="363">
        <f>I$16+D23</f>
        <v>458</v>
      </c>
      <c r="J23" s="356"/>
      <c r="K23" s="356"/>
      <c r="L23" s="363">
        <f>L$16+D23</f>
        <v>518</v>
      </c>
      <c r="M23" s="363">
        <f>M$16+D23</f>
        <v>542</v>
      </c>
      <c r="N23" s="356"/>
      <c r="O23" s="363">
        <f>O$16+D23</f>
        <v>547</v>
      </c>
      <c r="P23" s="356"/>
      <c r="Q23" s="363">
        <f>Q$16+D23</f>
        <v>579</v>
      </c>
      <c r="R23" s="356"/>
      <c r="S23" s="363">
        <f>S$16+D23</f>
        <v>584</v>
      </c>
    </row>
    <row r="24" spans="1:19">
      <c r="A24" s="356">
        <v>125</v>
      </c>
      <c r="B24" s="354" t="s">
        <v>1075</v>
      </c>
      <c r="C24" s="355">
        <v>550</v>
      </c>
      <c r="D24" s="353">
        <f t="shared" si="2"/>
        <v>423</v>
      </c>
      <c r="E24" s="353">
        <v>423</v>
      </c>
      <c r="F24" s="356"/>
      <c r="G24" s="363">
        <f>$G$16+D24</f>
        <v>578</v>
      </c>
      <c r="H24" s="356"/>
      <c r="I24" s="363">
        <f>I$16+D24</f>
        <v>581</v>
      </c>
      <c r="J24" s="356"/>
      <c r="K24" s="356"/>
      <c r="L24" s="363">
        <f>L$16+D24</f>
        <v>641</v>
      </c>
      <c r="M24" s="363">
        <f>M$16+D24</f>
        <v>665</v>
      </c>
      <c r="N24" s="356"/>
      <c r="O24" s="363">
        <f>O$16+D24</f>
        <v>670</v>
      </c>
      <c r="P24" s="356"/>
      <c r="Q24" s="363">
        <f>Q$16+D24</f>
        <v>702</v>
      </c>
      <c r="R24" s="356"/>
      <c r="S24" s="363">
        <f>S$16+D24</f>
        <v>707</v>
      </c>
    </row>
    <row r="25" spans="1:19">
      <c r="A25" s="356">
        <v>150</v>
      </c>
      <c r="B25" s="354" t="s">
        <v>1076</v>
      </c>
      <c r="C25" s="355">
        <v>820</v>
      </c>
      <c r="D25" s="353">
        <f t="shared" si="2"/>
        <v>511</v>
      </c>
      <c r="E25" s="353">
        <v>511</v>
      </c>
      <c r="F25" s="356"/>
      <c r="G25" s="363">
        <f>$G$16+D25</f>
        <v>666</v>
      </c>
      <c r="H25" s="356"/>
      <c r="I25" s="363">
        <f>I$16+D25</f>
        <v>669</v>
      </c>
      <c r="J25" s="356"/>
      <c r="K25" s="356"/>
      <c r="L25" s="363">
        <f>L$16+D25</f>
        <v>729</v>
      </c>
      <c r="M25" s="363">
        <f>M$16+D25</f>
        <v>753</v>
      </c>
      <c r="N25" s="356"/>
      <c r="O25" s="363">
        <f>O$16+D25</f>
        <v>758</v>
      </c>
      <c r="P25" s="356"/>
      <c r="Q25" s="363">
        <f>Q$16+D25</f>
        <v>790</v>
      </c>
      <c r="R25" s="356"/>
      <c r="S25" s="363">
        <f>S$16+D25</f>
        <v>795</v>
      </c>
    </row>
    <row r="26" spans="1:19">
      <c r="A26" s="178"/>
      <c r="B26" s="178"/>
      <c r="C26" s="178"/>
      <c r="D26" s="179"/>
      <c r="E26" s="179"/>
      <c r="F26" s="178"/>
      <c r="G26" s="178"/>
      <c r="H26" s="178"/>
      <c r="I26" s="178"/>
      <c r="J26" s="178"/>
      <c r="K26" s="178"/>
      <c r="L26" s="178"/>
      <c r="M26" s="178"/>
      <c r="N26" s="178"/>
      <c r="O26" s="178"/>
      <c r="P26" s="178"/>
      <c r="Q26" s="178"/>
      <c r="R26" s="178"/>
      <c r="S26" s="178"/>
    </row>
    <row r="27" spans="1:19">
      <c r="A27" s="204" t="s">
        <v>2387</v>
      </c>
      <c r="B27" s="178"/>
      <c r="C27" s="178"/>
      <c r="D27" s="179"/>
      <c r="E27" s="179"/>
      <c r="F27" s="178"/>
      <c r="G27" s="178"/>
      <c r="H27" s="178"/>
      <c r="I27" s="178"/>
      <c r="J27" s="178"/>
      <c r="K27" s="178"/>
      <c r="L27" s="178"/>
      <c r="M27" s="178"/>
      <c r="N27" s="178"/>
      <c r="O27" s="178"/>
      <c r="P27" s="178"/>
      <c r="Q27" s="178"/>
      <c r="R27" s="178"/>
      <c r="S27" s="178"/>
    </row>
    <row r="28" spans="1:19">
      <c r="A28" s="204" t="s">
        <v>2388</v>
      </c>
      <c r="B28" s="178"/>
      <c r="C28" s="178"/>
      <c r="D28" s="179"/>
      <c r="E28" s="179"/>
      <c r="F28" s="178"/>
      <c r="G28" s="178"/>
      <c r="H28" s="178"/>
      <c r="I28" s="178"/>
      <c r="J28" s="178"/>
      <c r="K28" s="178"/>
      <c r="L28" s="178"/>
      <c r="M28" s="178"/>
      <c r="N28" s="178"/>
      <c r="O28" s="178"/>
      <c r="P28" s="178"/>
      <c r="Q28" s="178"/>
      <c r="R28" s="178"/>
      <c r="S28" s="178"/>
    </row>
    <row r="29" spans="1:19">
      <c r="A29" s="178"/>
      <c r="B29" s="178"/>
      <c r="C29" s="178"/>
      <c r="D29" s="179"/>
      <c r="E29" s="179"/>
      <c r="F29" s="178"/>
      <c r="G29" s="178"/>
      <c r="H29" s="178"/>
      <c r="I29" s="178"/>
      <c r="J29" s="178"/>
      <c r="K29" s="178"/>
      <c r="L29" s="178"/>
      <c r="M29" s="178"/>
      <c r="N29" s="178"/>
      <c r="O29" s="178"/>
      <c r="P29" s="178"/>
      <c r="Q29" s="178"/>
      <c r="R29" s="178"/>
      <c r="S29" s="178"/>
    </row>
    <row r="30" spans="1:19">
      <c r="A30" s="503" t="s">
        <v>110</v>
      </c>
      <c r="B30" s="503"/>
      <c r="C30" s="503"/>
      <c r="D30" s="503"/>
      <c r="E30" s="503"/>
      <c r="F30" s="503"/>
      <c r="G30" s="503"/>
      <c r="H30" s="503"/>
      <c r="I30" s="503"/>
      <c r="J30" s="503"/>
      <c r="K30" s="503"/>
      <c r="L30" s="503"/>
      <c r="M30" s="503"/>
      <c r="N30" s="503"/>
      <c r="O30" s="503"/>
      <c r="P30" s="503"/>
      <c r="Q30" s="503"/>
      <c r="R30" s="503"/>
      <c r="S30" s="503"/>
    </row>
  </sheetData>
  <mergeCells count="22">
    <mergeCell ref="A14:D14"/>
    <mergeCell ref="F9:M9"/>
    <mergeCell ref="R11:S11"/>
    <mergeCell ref="N10:Q10"/>
    <mergeCell ref="R10:S10"/>
    <mergeCell ref="F10:I10"/>
    <mergeCell ref="A18:S18"/>
    <mergeCell ref="A13:D13"/>
    <mergeCell ref="C9:C12"/>
    <mergeCell ref="P11:Q11"/>
    <mergeCell ref="A30:S30"/>
    <mergeCell ref="F11:G11"/>
    <mergeCell ref="H11:I11"/>
    <mergeCell ref="A15:D15"/>
    <mergeCell ref="J10:M10"/>
    <mergeCell ref="N11:O11"/>
    <mergeCell ref="B9:B12"/>
    <mergeCell ref="A9:A12"/>
    <mergeCell ref="N9:S9"/>
    <mergeCell ref="E9:E12"/>
    <mergeCell ref="A16:D16"/>
    <mergeCell ref="D9:D12"/>
  </mergeCells>
  <hyperlinks>
    <hyperlink ref="B7" r:id="rId1"/>
    <hyperlink ref="A30:S30" location="'1. Содержание'!A1" display="ВЕРНУТЬСЯ К СОДЕРЖАНИЮ"/>
  </hyperlinks>
  <pageMargins left="0.46" right="0.16" top="0.26" bottom="0.27" header="0.5" footer="0.31"/>
  <pageSetup paperSize="9" scale="92" fitToHeight="0" orientation="portrait" r:id="rId2"/>
  <headerFooter alignWithMargins="0"/>
  <colBreaks count="1" manualBreakCount="1">
    <brk id="19" max="1048575" man="1"/>
  </colBreaks>
  <drawing r:id="rId3"/>
</worksheet>
</file>

<file path=xl/worksheets/sheet12.xml><?xml version="1.0" encoding="utf-8"?>
<worksheet xmlns="http://schemas.openxmlformats.org/spreadsheetml/2006/main" xmlns:r="http://schemas.openxmlformats.org/officeDocument/2006/relationships">
  <sheetPr codeName="Лист15">
    <tabColor theme="9" tint="0.59999389629810485"/>
    <pageSetUpPr fitToPage="1"/>
  </sheetPr>
  <dimension ref="A1:E185"/>
  <sheetViews>
    <sheetView zoomScaleNormal="100" zoomScaleSheetLayoutView="100" workbookViewId="0"/>
  </sheetViews>
  <sheetFormatPr defaultRowHeight="12" customHeight="1"/>
  <cols>
    <col min="1" max="1" width="22.85546875" style="1" customWidth="1"/>
    <col min="2" max="2" width="75" style="2" customWidth="1"/>
    <col min="3" max="3" width="5.7109375" style="2" customWidth="1"/>
    <col min="4" max="4" width="5.7109375" style="2" hidden="1" customWidth="1"/>
    <col min="5" max="5" width="6.5703125" style="121" customWidth="1"/>
    <col min="6" max="16384" width="9.140625" style="3"/>
  </cols>
  <sheetData>
    <row r="1" spans="1:5" ht="15.75">
      <c r="A1" s="87" t="s">
        <v>2449</v>
      </c>
      <c r="E1" s="20"/>
    </row>
    <row r="2" spans="1:5" ht="15.75">
      <c r="A2" s="87" t="s">
        <v>1744</v>
      </c>
      <c r="E2" s="20"/>
    </row>
    <row r="3" spans="1:5" ht="15.75">
      <c r="A3" s="87" t="s">
        <v>943</v>
      </c>
      <c r="E3" s="20"/>
    </row>
    <row r="4" spans="1:5" ht="12.75">
      <c r="A4" s="115" t="s">
        <v>3165</v>
      </c>
      <c r="E4" s="20"/>
    </row>
    <row r="5" spans="1:5" ht="12" customHeight="1">
      <c r="A5" s="469" t="s">
        <v>2966</v>
      </c>
      <c r="B5" s="6"/>
      <c r="C5" s="6"/>
      <c r="D5" s="6"/>
      <c r="E5" s="20"/>
    </row>
    <row r="6" spans="1:5" ht="12" customHeight="1">
      <c r="A6" s="111" t="s">
        <v>1221</v>
      </c>
      <c r="B6" s="6"/>
      <c r="C6" s="6"/>
      <c r="D6" s="6"/>
      <c r="E6" s="20"/>
    </row>
    <row r="7" spans="1:5" ht="12" customHeight="1">
      <c r="A7" s="5" t="s">
        <v>1757</v>
      </c>
      <c r="B7" s="6"/>
      <c r="C7" s="6"/>
      <c r="D7" s="6"/>
      <c r="E7" s="20"/>
    </row>
    <row r="8" spans="1:5" ht="12" customHeight="1">
      <c r="A8" s="5" t="s">
        <v>1758</v>
      </c>
      <c r="B8" s="6"/>
      <c r="C8" s="6"/>
      <c r="D8" s="6"/>
      <c r="E8" s="20"/>
    </row>
    <row r="9" spans="1:5" ht="12" customHeight="1">
      <c r="A9" s="5"/>
      <c r="B9" s="435" t="s">
        <v>2746</v>
      </c>
      <c r="C9" s="435"/>
      <c r="D9" s="85"/>
      <c r="E9" s="436">
        <v>0</v>
      </c>
    </row>
    <row r="10" spans="1:5" ht="12" customHeight="1">
      <c r="A10" s="5"/>
      <c r="B10" s="434" t="s">
        <v>2967</v>
      </c>
      <c r="C10" s="434"/>
      <c r="D10" s="434"/>
      <c r="E10" s="436">
        <v>0</v>
      </c>
    </row>
    <row r="11" spans="1:5" ht="15">
      <c r="A11" s="90" t="s">
        <v>2450</v>
      </c>
      <c r="B11" s="9"/>
      <c r="C11" s="9"/>
      <c r="D11" s="9"/>
      <c r="E11" s="124"/>
    </row>
    <row r="12" spans="1:5" ht="12" customHeight="1">
      <c r="A12" s="8"/>
      <c r="B12" s="80"/>
      <c r="C12" s="80"/>
      <c r="D12" s="80"/>
      <c r="E12" s="85"/>
    </row>
    <row r="13" spans="1:5" ht="12.75">
      <c r="A13" s="406" t="s">
        <v>1794</v>
      </c>
      <c r="B13" s="403"/>
      <c r="C13" s="403"/>
      <c r="D13" s="403"/>
      <c r="E13" s="404"/>
    </row>
    <row r="14" spans="1:5" ht="12" customHeight="1">
      <c r="A14" s="396" t="s">
        <v>1763</v>
      </c>
      <c r="B14" s="385" t="s">
        <v>1751</v>
      </c>
      <c r="C14" s="386"/>
      <c r="D14" s="386"/>
      <c r="E14" s="387"/>
    </row>
    <row r="15" spans="1:5" ht="12" customHeight="1">
      <c r="A15" s="397" t="s">
        <v>1746</v>
      </c>
      <c r="B15" s="388" t="s">
        <v>1749</v>
      </c>
      <c r="C15" s="389"/>
      <c r="D15" s="389"/>
      <c r="E15" s="390"/>
    </row>
    <row r="16" spans="1:5" ht="12" customHeight="1">
      <c r="A16" s="398"/>
      <c r="B16" s="391" t="s">
        <v>1747</v>
      </c>
      <c r="C16" s="80"/>
      <c r="D16" s="80"/>
      <c r="E16" s="392"/>
    </row>
    <row r="17" spans="1:5" ht="12" customHeight="1">
      <c r="A17" s="398"/>
      <c r="B17" s="391" t="s">
        <v>1748</v>
      </c>
      <c r="C17" s="80"/>
      <c r="D17" s="80"/>
      <c r="E17" s="392"/>
    </row>
    <row r="18" spans="1:5" ht="12" customHeight="1">
      <c r="A18" s="399"/>
      <c r="B18" s="393" t="s">
        <v>1750</v>
      </c>
      <c r="C18" s="394"/>
      <c r="D18" s="394"/>
      <c r="E18" s="395"/>
    </row>
    <row r="19" spans="1:5" ht="12" customHeight="1">
      <c r="A19" s="374" t="s">
        <v>2435</v>
      </c>
      <c r="B19" s="389"/>
      <c r="C19" s="389"/>
      <c r="D19" s="389"/>
      <c r="E19" s="390"/>
    </row>
    <row r="20" spans="1:5" ht="12" customHeight="1">
      <c r="A20" s="377" t="s">
        <v>2436</v>
      </c>
      <c r="B20" s="394"/>
      <c r="C20" s="394"/>
      <c r="D20" s="394"/>
      <c r="E20" s="395"/>
    </row>
    <row r="21" spans="1:5" s="80" customFormat="1" ht="12" customHeight="1">
      <c r="A21" s="114"/>
      <c r="E21" s="85"/>
    </row>
    <row r="22" spans="1:5" s="80" customFormat="1" ht="12.75">
      <c r="A22" s="1"/>
      <c r="B22" s="84"/>
      <c r="C22" s="84"/>
      <c r="D22" s="84"/>
      <c r="E22" s="121"/>
    </row>
    <row r="23" spans="1:5" ht="12" customHeight="1">
      <c r="A23" s="89" t="s">
        <v>661</v>
      </c>
      <c r="B23" s="94" t="s">
        <v>1759</v>
      </c>
      <c r="C23" s="373" t="s">
        <v>1765</v>
      </c>
      <c r="D23" s="88">
        <v>112.54883720930238</v>
      </c>
      <c r="E23" s="88">
        <f>D23*(1+$E$10)*(1-$E$9)</f>
        <v>112.54883720930238</v>
      </c>
    </row>
    <row r="24" spans="1:5" ht="12" customHeight="1">
      <c r="A24" s="89" t="s">
        <v>662</v>
      </c>
      <c r="B24" s="94" t="s">
        <v>1760</v>
      </c>
      <c r="C24" s="373" t="s">
        <v>1766</v>
      </c>
      <c r="D24" s="88">
        <v>112.54883720930238</v>
      </c>
      <c r="E24" s="88">
        <f t="shared" ref="E24:E36" si="0">D24*(1+$E$10)*(1-$E$9)</f>
        <v>112.54883720930238</v>
      </c>
    </row>
    <row r="25" spans="1:5" ht="12" customHeight="1">
      <c r="A25" s="89" t="s">
        <v>663</v>
      </c>
      <c r="B25" s="94" t="s">
        <v>1761</v>
      </c>
      <c r="C25" s="373" t="s">
        <v>1767</v>
      </c>
      <c r="D25" s="88">
        <v>172.43720930232564</v>
      </c>
      <c r="E25" s="88">
        <f t="shared" si="0"/>
        <v>172.43720930232564</v>
      </c>
    </row>
    <row r="26" spans="1:5" ht="12" customHeight="1">
      <c r="A26" s="89" t="s">
        <v>664</v>
      </c>
      <c r="B26" s="94" t="s">
        <v>1762</v>
      </c>
      <c r="C26" s="373" t="s">
        <v>539</v>
      </c>
      <c r="D26" s="88">
        <v>180.18139534883724</v>
      </c>
      <c r="E26" s="88">
        <f t="shared" si="0"/>
        <v>180.18139534883724</v>
      </c>
    </row>
    <row r="27" spans="1:5" ht="12" customHeight="1">
      <c r="A27" s="89" t="s">
        <v>665</v>
      </c>
      <c r="B27" s="94" t="s">
        <v>1770</v>
      </c>
      <c r="C27" s="373" t="s">
        <v>1769</v>
      </c>
      <c r="D27" s="88">
        <v>7.3500000000000005</v>
      </c>
      <c r="E27" s="88">
        <f t="shared" si="0"/>
        <v>7.3500000000000005</v>
      </c>
    </row>
    <row r="28" spans="1:5" ht="12" customHeight="1">
      <c r="A28" s="89" t="s">
        <v>666</v>
      </c>
      <c r="B28" s="94" t="s">
        <v>667</v>
      </c>
      <c r="C28" s="373" t="s">
        <v>539</v>
      </c>
      <c r="D28" s="88">
        <v>13.629767441860469</v>
      </c>
      <c r="E28" s="88">
        <f t="shared" si="0"/>
        <v>13.629767441860469</v>
      </c>
    </row>
    <row r="29" spans="1:5" ht="12" customHeight="1">
      <c r="A29" s="89" t="s">
        <v>668</v>
      </c>
      <c r="B29" s="94" t="s">
        <v>1764</v>
      </c>
      <c r="C29" s="373" t="s">
        <v>1768</v>
      </c>
      <c r="D29" s="88">
        <v>16.520930232558147</v>
      </c>
      <c r="E29" s="88">
        <f t="shared" si="0"/>
        <v>16.520930232558147</v>
      </c>
    </row>
    <row r="30" spans="1:5" ht="12" customHeight="1">
      <c r="A30" s="92" t="s">
        <v>1745</v>
      </c>
      <c r="B30" s="177" t="s">
        <v>1771</v>
      </c>
      <c r="C30" s="373" t="s">
        <v>1775</v>
      </c>
      <c r="D30" s="93">
        <v>5.25</v>
      </c>
      <c r="E30" s="93">
        <f t="shared" si="0"/>
        <v>5.25</v>
      </c>
    </row>
    <row r="31" spans="1:5" ht="12" customHeight="1">
      <c r="A31" s="92" t="s">
        <v>1772</v>
      </c>
      <c r="B31" s="177" t="s">
        <v>1773</v>
      </c>
      <c r="C31" s="373" t="s">
        <v>1774</v>
      </c>
      <c r="D31" s="93">
        <v>5.25</v>
      </c>
      <c r="E31" s="93">
        <f t="shared" si="0"/>
        <v>5.25</v>
      </c>
    </row>
    <row r="32" spans="1:5" ht="12" customHeight="1">
      <c r="A32" s="92" t="s">
        <v>1778</v>
      </c>
      <c r="B32" s="177" t="s">
        <v>1777</v>
      </c>
      <c r="C32" s="373" t="s">
        <v>1776</v>
      </c>
      <c r="D32" s="93">
        <v>5.25</v>
      </c>
      <c r="E32" s="93">
        <f t="shared" si="0"/>
        <v>5.25</v>
      </c>
    </row>
    <row r="33" spans="1:5" ht="12" customHeight="1">
      <c r="A33" s="92" t="s">
        <v>1781</v>
      </c>
      <c r="B33" s="177" t="s">
        <v>1780</v>
      </c>
      <c r="C33" s="373" t="s">
        <v>1779</v>
      </c>
      <c r="D33" s="93">
        <v>5.25</v>
      </c>
      <c r="E33" s="93">
        <f t="shared" si="0"/>
        <v>5.25</v>
      </c>
    </row>
    <row r="34" spans="1:5" ht="12" customHeight="1">
      <c r="A34" s="92" t="s">
        <v>1784</v>
      </c>
      <c r="B34" s="177" t="s">
        <v>1783</v>
      </c>
      <c r="C34" s="373" t="s">
        <v>1782</v>
      </c>
      <c r="D34" s="93">
        <v>5.25</v>
      </c>
      <c r="E34" s="93">
        <f t="shared" si="0"/>
        <v>5.25</v>
      </c>
    </row>
    <row r="35" spans="1:5" ht="12" customHeight="1">
      <c r="A35" s="92" t="s">
        <v>1786</v>
      </c>
      <c r="B35" s="177" t="s">
        <v>1785</v>
      </c>
      <c r="C35" s="373" t="s">
        <v>1787</v>
      </c>
      <c r="D35" s="93">
        <v>25.200000000000003</v>
      </c>
      <c r="E35" s="93">
        <f t="shared" si="0"/>
        <v>25.200000000000003</v>
      </c>
    </row>
    <row r="36" spans="1:5" ht="12" customHeight="1">
      <c r="A36" s="92" t="s">
        <v>1790</v>
      </c>
      <c r="B36" s="94" t="s">
        <v>1788</v>
      </c>
      <c r="C36" s="373" t="s">
        <v>1789</v>
      </c>
      <c r="D36" s="93">
        <v>5.25</v>
      </c>
      <c r="E36" s="93">
        <f t="shared" si="0"/>
        <v>5.25</v>
      </c>
    </row>
    <row r="37" spans="1:5" ht="12" customHeight="1">
      <c r="A37" s="81"/>
      <c r="B37" s="110"/>
      <c r="C37" s="110"/>
      <c r="D37" s="110"/>
      <c r="E37" s="47"/>
    </row>
    <row r="38" spans="1:5" ht="12" customHeight="1">
      <c r="A38" s="81"/>
      <c r="B38" s="110"/>
      <c r="C38" s="110"/>
      <c r="D38" s="110"/>
      <c r="E38" s="47"/>
    </row>
    <row r="39" spans="1:5" ht="12" customHeight="1">
      <c r="A39" s="81"/>
      <c r="B39" s="110"/>
      <c r="C39" s="110"/>
      <c r="D39" s="110"/>
      <c r="E39" s="47"/>
    </row>
    <row r="40" spans="1:5" ht="15">
      <c r="A40" s="90" t="s">
        <v>2539</v>
      </c>
      <c r="B40" s="3"/>
      <c r="C40" s="50"/>
      <c r="D40" s="50"/>
      <c r="E40" s="47"/>
    </row>
    <row r="41" spans="1:5" ht="12" customHeight="1">
      <c r="A41" s="79"/>
      <c r="B41" s="3"/>
      <c r="C41" s="50"/>
      <c r="D41" s="50"/>
      <c r="E41" s="47"/>
    </row>
    <row r="42" spans="1:5" s="80" customFormat="1" ht="12.75">
      <c r="A42" s="405" t="s">
        <v>2524</v>
      </c>
      <c r="B42" s="401"/>
      <c r="C42" s="401"/>
      <c r="D42" s="401"/>
      <c r="E42" s="400"/>
    </row>
    <row r="43" spans="1:5" ht="12" customHeight="1">
      <c r="A43" s="92" t="s">
        <v>669</v>
      </c>
      <c r="B43" s="94" t="s">
        <v>1791</v>
      </c>
      <c r="C43" s="373" t="s">
        <v>1798</v>
      </c>
      <c r="D43" s="93">
        <v>113.58139534883725</v>
      </c>
      <c r="E43" s="93">
        <f>D43*(1+$E$10)*(1-$E$9)</f>
        <v>113.58139534883725</v>
      </c>
    </row>
    <row r="44" spans="1:5" ht="12" customHeight="1">
      <c r="A44" s="89" t="s">
        <v>670</v>
      </c>
      <c r="B44" s="94" t="s">
        <v>1792</v>
      </c>
      <c r="C44" s="373" t="s">
        <v>1799</v>
      </c>
      <c r="D44" s="88">
        <v>113.58139534883725</v>
      </c>
      <c r="E44" s="88">
        <f>D44*(1+$E$10)*(1-$E$9)</f>
        <v>113.58139534883725</v>
      </c>
    </row>
    <row r="45" spans="1:5" ht="12" customHeight="1">
      <c r="A45" s="89" t="s">
        <v>671</v>
      </c>
      <c r="B45" s="94" t="s">
        <v>1793</v>
      </c>
      <c r="C45" s="373" t="s">
        <v>1800</v>
      </c>
      <c r="D45" s="88">
        <v>162.62790697674427</v>
      </c>
      <c r="E45" s="88">
        <f>D45*(1+$E$10)*(1-$E$9)</f>
        <v>162.62790697674427</v>
      </c>
    </row>
    <row r="46" spans="1:5" ht="12" customHeight="1">
      <c r="A46" s="81"/>
      <c r="B46" s="110"/>
      <c r="C46" s="176"/>
      <c r="D46" s="176"/>
      <c r="E46" s="47"/>
    </row>
    <row r="47" spans="1:5" s="80" customFormat="1" ht="12.75">
      <c r="A47" s="405" t="s">
        <v>2525</v>
      </c>
      <c r="B47" s="401"/>
      <c r="C47" s="401"/>
      <c r="D47" s="401"/>
      <c r="E47" s="402"/>
    </row>
    <row r="48" spans="1:5" ht="12" customHeight="1">
      <c r="A48" s="92" t="s">
        <v>672</v>
      </c>
      <c r="B48" s="94" t="s">
        <v>1791</v>
      </c>
      <c r="C48" s="373" t="s">
        <v>1798</v>
      </c>
      <c r="D48" s="93">
        <v>112.03255813953491</v>
      </c>
      <c r="E48" s="93">
        <f>D48*(1+$E$10)*(1-$E$9)</f>
        <v>112.03255813953491</v>
      </c>
    </row>
    <row r="49" spans="1:5" ht="12" customHeight="1">
      <c r="A49" s="92" t="s">
        <v>673</v>
      </c>
      <c r="B49" s="94" t="s">
        <v>1792</v>
      </c>
      <c r="C49" s="373" t="s">
        <v>1799</v>
      </c>
      <c r="D49" s="93">
        <v>112.03255813953491</v>
      </c>
      <c r="E49" s="93">
        <f>D49*(1+$E$10)*(1-$E$9)</f>
        <v>112.03255813953491</v>
      </c>
    </row>
    <row r="50" spans="1:5" ht="12" customHeight="1">
      <c r="A50" s="92" t="s">
        <v>674</v>
      </c>
      <c r="B50" s="94" t="s">
        <v>1793</v>
      </c>
      <c r="C50" s="373" t="s">
        <v>1800</v>
      </c>
      <c r="D50" s="93">
        <v>158.4976744186047</v>
      </c>
      <c r="E50" s="93">
        <f>D50*(1+$E$10)*(1-$E$9)</f>
        <v>158.4976744186047</v>
      </c>
    </row>
    <row r="51" spans="1:5" ht="12" customHeight="1">
      <c r="A51" s="81"/>
      <c r="B51" s="110"/>
      <c r="C51" s="176"/>
      <c r="D51" s="176"/>
      <c r="E51" s="47"/>
    </row>
    <row r="52" spans="1:5" ht="12" customHeight="1">
      <c r="A52" s="81"/>
      <c r="B52" s="110"/>
      <c r="C52" s="176"/>
      <c r="D52" s="176"/>
      <c r="E52" s="47"/>
    </row>
    <row r="53" spans="1:5" ht="12" customHeight="1">
      <c r="A53" s="81"/>
      <c r="B53" s="110"/>
      <c r="C53" s="176"/>
      <c r="D53" s="176"/>
      <c r="E53" s="47"/>
    </row>
    <row r="54" spans="1:5" ht="15">
      <c r="A54" s="90" t="s">
        <v>2540</v>
      </c>
      <c r="B54" s="110"/>
      <c r="C54" s="176"/>
      <c r="D54" s="176"/>
      <c r="E54" s="47"/>
    </row>
    <row r="55" spans="1:5" ht="12" customHeight="1">
      <c r="A55" s="81"/>
      <c r="B55" s="110"/>
      <c r="C55" s="176"/>
      <c r="D55" s="176"/>
      <c r="E55" s="47"/>
    </row>
    <row r="56" spans="1:5" ht="12" customHeight="1">
      <c r="A56" s="81" t="s">
        <v>2654</v>
      </c>
      <c r="B56" s="110"/>
      <c r="C56" s="176"/>
      <c r="D56" s="176"/>
      <c r="E56" s="47"/>
    </row>
    <row r="57" spans="1:5" ht="12" customHeight="1">
      <c r="A57" s="166" t="s">
        <v>2655</v>
      </c>
      <c r="B57" s="110"/>
      <c r="C57" s="176"/>
      <c r="D57" s="176"/>
      <c r="E57" s="47"/>
    </row>
    <row r="58" spans="1:5" ht="12" customHeight="1">
      <c r="A58" s="81"/>
      <c r="B58" s="110"/>
      <c r="C58" s="176"/>
      <c r="D58" s="176"/>
      <c r="E58" s="47"/>
    </row>
    <row r="59" spans="1:5" ht="12.75">
      <c r="A59" s="406" t="s">
        <v>1794</v>
      </c>
      <c r="B59" s="401"/>
      <c r="C59" s="401"/>
      <c r="D59" s="401"/>
      <c r="E59" s="400"/>
    </row>
    <row r="60" spans="1:5" ht="12" customHeight="1">
      <c r="A60" s="397" t="s">
        <v>1763</v>
      </c>
      <c r="B60" s="374" t="s">
        <v>2506</v>
      </c>
      <c r="C60" s="375"/>
      <c r="D60" s="375"/>
      <c r="E60" s="376"/>
    </row>
    <row r="61" spans="1:5" ht="12" customHeight="1">
      <c r="A61" s="399"/>
      <c r="B61" s="377" t="s">
        <v>2507</v>
      </c>
      <c r="C61" s="378"/>
      <c r="D61" s="378"/>
      <c r="E61" s="379"/>
    </row>
    <row r="62" spans="1:5" ht="12" customHeight="1">
      <c r="A62" s="397" t="s">
        <v>1801</v>
      </c>
      <c r="B62" s="374" t="s">
        <v>2508</v>
      </c>
      <c r="C62" s="375"/>
      <c r="D62" s="375"/>
      <c r="E62" s="376"/>
    </row>
    <row r="63" spans="1:5" ht="12" customHeight="1">
      <c r="A63" s="398"/>
      <c r="B63" s="383" t="s">
        <v>2509</v>
      </c>
      <c r="C63" s="114"/>
      <c r="D63" s="114"/>
      <c r="E63" s="384"/>
    </row>
    <row r="64" spans="1:5" ht="12" customHeight="1">
      <c r="A64" s="407" t="s">
        <v>2527</v>
      </c>
      <c r="B64" s="374" t="s">
        <v>2530</v>
      </c>
      <c r="C64" s="375"/>
      <c r="D64" s="375"/>
      <c r="E64" s="376"/>
    </row>
    <row r="65" spans="1:5" ht="12" customHeight="1">
      <c r="A65" s="408"/>
      <c r="B65" s="383" t="s">
        <v>2531</v>
      </c>
      <c r="C65" s="114"/>
      <c r="D65" s="114"/>
      <c r="E65" s="384"/>
    </row>
    <row r="66" spans="1:5" ht="12" customHeight="1">
      <c r="A66" s="408"/>
      <c r="B66" s="383" t="s">
        <v>2532</v>
      </c>
      <c r="C66" s="114"/>
      <c r="D66" s="114"/>
      <c r="E66" s="384"/>
    </row>
    <row r="67" spans="1:5" ht="12" customHeight="1">
      <c r="A67" s="408"/>
      <c r="B67" s="383" t="s">
        <v>2533</v>
      </c>
      <c r="C67" s="114"/>
      <c r="D67" s="114"/>
      <c r="E67" s="384"/>
    </row>
    <row r="68" spans="1:5" ht="12" customHeight="1">
      <c r="A68" s="397" t="s">
        <v>2526</v>
      </c>
      <c r="B68" s="374" t="s">
        <v>2534</v>
      </c>
      <c r="C68" s="375"/>
      <c r="D68" s="375"/>
      <c r="E68" s="376"/>
    </row>
    <row r="69" spans="1:5" ht="12" customHeight="1">
      <c r="A69" s="398"/>
      <c r="B69" s="383" t="s">
        <v>2535</v>
      </c>
      <c r="C69" s="114"/>
      <c r="D69" s="114"/>
      <c r="E69" s="384"/>
    </row>
    <row r="70" spans="1:5" ht="12" customHeight="1">
      <c r="A70" s="398"/>
      <c r="B70" s="383" t="s">
        <v>2536</v>
      </c>
      <c r="C70" s="114"/>
      <c r="D70" s="114"/>
      <c r="E70" s="384"/>
    </row>
    <row r="71" spans="1:5" ht="12" customHeight="1">
      <c r="A71" s="398"/>
      <c r="B71" s="383" t="s">
        <v>2537</v>
      </c>
      <c r="C71" s="114"/>
      <c r="D71" s="114"/>
      <c r="E71" s="384"/>
    </row>
    <row r="72" spans="1:5" ht="12" customHeight="1">
      <c r="A72" s="399"/>
      <c r="B72" s="377" t="s">
        <v>2538</v>
      </c>
      <c r="C72" s="378"/>
      <c r="D72" s="378"/>
      <c r="E72" s="379"/>
    </row>
    <row r="73" spans="1:5" ht="12" customHeight="1">
      <c r="A73" s="399" t="s">
        <v>2516</v>
      </c>
      <c r="B73" s="377" t="s">
        <v>2517</v>
      </c>
      <c r="C73" s="378"/>
      <c r="D73" s="378"/>
      <c r="E73" s="379"/>
    </row>
    <row r="74" spans="1:5" ht="12" customHeight="1">
      <c r="A74" s="396" t="s">
        <v>1802</v>
      </c>
      <c r="B74" s="380" t="s">
        <v>2515</v>
      </c>
      <c r="C74" s="381"/>
      <c r="D74" s="381"/>
      <c r="E74" s="382"/>
    </row>
    <row r="75" spans="1:5" ht="12" customHeight="1">
      <c r="A75" s="397" t="s">
        <v>2518</v>
      </c>
      <c r="B75" s="374" t="s">
        <v>2519</v>
      </c>
      <c r="C75" s="375"/>
      <c r="D75" s="375"/>
      <c r="E75" s="376"/>
    </row>
    <row r="76" spans="1:5" ht="12" customHeight="1">
      <c r="A76" s="398"/>
      <c r="B76" s="383" t="s">
        <v>2520</v>
      </c>
      <c r="C76" s="114"/>
      <c r="D76" s="114"/>
      <c r="E76" s="384"/>
    </row>
    <row r="77" spans="1:5" ht="12" customHeight="1">
      <c r="A77" s="398"/>
      <c r="B77" s="383" t="s">
        <v>2521</v>
      </c>
      <c r="C77" s="114"/>
      <c r="D77" s="114"/>
      <c r="E77" s="384"/>
    </row>
    <row r="78" spans="1:5" ht="12" customHeight="1">
      <c r="A78" s="398"/>
      <c r="B78" s="383" t="s">
        <v>2522</v>
      </c>
      <c r="C78" s="114"/>
      <c r="D78" s="114"/>
      <c r="E78" s="384"/>
    </row>
    <row r="79" spans="1:5" ht="12" customHeight="1">
      <c r="A79" s="399"/>
      <c r="B79" s="377" t="s">
        <v>2523</v>
      </c>
      <c r="C79" s="378"/>
      <c r="D79" s="378"/>
      <c r="E79" s="379"/>
    </row>
    <row r="80" spans="1:5" ht="12" customHeight="1">
      <c r="A80" s="397" t="s">
        <v>1803</v>
      </c>
      <c r="B80" s="374" t="s">
        <v>2510</v>
      </c>
      <c r="C80" s="375"/>
      <c r="D80" s="375"/>
      <c r="E80" s="376"/>
    </row>
    <row r="81" spans="1:5" ht="12" customHeight="1">
      <c r="A81" s="398"/>
      <c r="B81" s="383" t="s">
        <v>2511</v>
      </c>
      <c r="C81" s="114"/>
      <c r="D81" s="114"/>
      <c r="E81" s="384"/>
    </row>
    <row r="82" spans="1:5" ht="12" customHeight="1">
      <c r="A82" s="398"/>
      <c r="B82" s="383" t="s">
        <v>2512</v>
      </c>
      <c r="C82" s="114"/>
      <c r="D82" s="114"/>
      <c r="E82" s="384"/>
    </row>
    <row r="83" spans="1:5" ht="12" customHeight="1">
      <c r="A83" s="399"/>
      <c r="B83" s="377" t="s">
        <v>2513</v>
      </c>
      <c r="C83" s="378"/>
      <c r="D83" s="378"/>
      <c r="E83" s="379"/>
    </row>
    <row r="84" spans="1:5" ht="12" customHeight="1">
      <c r="A84" s="396" t="s">
        <v>1804</v>
      </c>
      <c r="B84" s="380" t="s">
        <v>2514</v>
      </c>
      <c r="C84" s="381"/>
      <c r="D84" s="381"/>
      <c r="E84" s="382"/>
    </row>
    <row r="85" spans="1:5" ht="12" customHeight="1">
      <c r="A85" s="374" t="s">
        <v>2528</v>
      </c>
      <c r="B85" s="375"/>
      <c r="C85" s="375"/>
      <c r="D85" s="375"/>
      <c r="E85" s="376"/>
    </row>
    <row r="86" spans="1:5" ht="12" customHeight="1">
      <c r="A86" s="377" t="s">
        <v>2529</v>
      </c>
      <c r="B86" s="378"/>
      <c r="C86" s="378"/>
      <c r="D86" s="378"/>
      <c r="E86" s="379"/>
    </row>
    <row r="87" spans="1:5" ht="12" customHeight="1">
      <c r="A87" s="114"/>
      <c r="B87" s="114"/>
      <c r="C87" s="114"/>
      <c r="D87" s="114"/>
      <c r="E87" s="114"/>
    </row>
    <row r="88" spans="1:5" ht="12" customHeight="1">
      <c r="A88" s="114"/>
      <c r="B88" s="114"/>
      <c r="C88" s="114"/>
      <c r="D88" s="114"/>
      <c r="E88" s="114"/>
    </row>
    <row r="89" spans="1:5" ht="12" customHeight="1">
      <c r="A89" s="92" t="s">
        <v>2925</v>
      </c>
      <c r="B89" s="94"/>
      <c r="C89" s="373"/>
      <c r="D89" s="93"/>
      <c r="E89" s="93"/>
    </row>
    <row r="90" spans="1:5" ht="12" customHeight="1">
      <c r="A90" s="456" t="s">
        <v>2917</v>
      </c>
      <c r="B90" s="94" t="s">
        <v>2934</v>
      </c>
      <c r="C90" s="373" t="s">
        <v>539</v>
      </c>
      <c r="D90" s="93">
        <v>254.00930232558147</v>
      </c>
      <c r="E90" s="93">
        <f>D90*(1+$E$10)*(1-$E$9)</f>
        <v>254.00930232558147</v>
      </c>
    </row>
    <row r="91" spans="1:5" ht="12" customHeight="1">
      <c r="A91" s="456" t="s">
        <v>2918</v>
      </c>
      <c r="B91" s="94" t="s">
        <v>2935</v>
      </c>
      <c r="C91" s="373" t="s">
        <v>539</v>
      </c>
      <c r="D91" s="93">
        <v>254.00930232558147</v>
      </c>
      <c r="E91" s="93">
        <f>D91*(1+$E$10)*(1-$E$9)</f>
        <v>254.00930232558147</v>
      </c>
    </row>
    <row r="92" spans="1:5" ht="12" customHeight="1">
      <c r="A92" s="456" t="s">
        <v>2919</v>
      </c>
      <c r="B92" s="94" t="s">
        <v>2936</v>
      </c>
      <c r="C92" s="373" t="s">
        <v>539</v>
      </c>
      <c r="D92" s="93">
        <v>265.8837209302327</v>
      </c>
      <c r="E92" s="93">
        <f>D92*(1+$E$10)*(1-$E$9)</f>
        <v>265.8837209302327</v>
      </c>
    </row>
    <row r="93" spans="1:5" ht="12" customHeight="1">
      <c r="A93" s="456" t="s">
        <v>2920</v>
      </c>
      <c r="B93" s="94" t="s">
        <v>2937</v>
      </c>
      <c r="C93" s="373" t="s">
        <v>539</v>
      </c>
      <c r="D93" s="93">
        <v>308.73488372093038</v>
      </c>
      <c r="E93" s="93">
        <f>D93*(1+$E$10)*(1-$E$9)</f>
        <v>308.73488372093038</v>
      </c>
    </row>
    <row r="94" spans="1:5" ht="12" customHeight="1">
      <c r="A94" s="92" t="s">
        <v>2926</v>
      </c>
      <c r="B94" s="94"/>
      <c r="C94" s="373"/>
      <c r="D94" s="93"/>
      <c r="E94" s="93"/>
    </row>
    <row r="95" spans="1:5" ht="12" customHeight="1">
      <c r="A95" s="456" t="s">
        <v>2921</v>
      </c>
      <c r="B95" s="94" t="s">
        <v>2938</v>
      </c>
      <c r="C95" s="373" t="s">
        <v>539</v>
      </c>
      <c r="D95" s="93">
        <v>397.5348837209304</v>
      </c>
      <c r="E95" s="93">
        <f>D95*(1+$E$10)*(1-$E$9)</f>
        <v>397.5348837209304</v>
      </c>
    </row>
    <row r="96" spans="1:5" ht="12" customHeight="1">
      <c r="A96" s="456" t="s">
        <v>2922</v>
      </c>
      <c r="B96" s="94" t="s">
        <v>2939</v>
      </c>
      <c r="C96" s="373" t="s">
        <v>539</v>
      </c>
      <c r="D96" s="93">
        <v>397.5348837209304</v>
      </c>
      <c r="E96" s="93">
        <f>D96*(1+$E$10)*(1-$E$9)</f>
        <v>397.5348837209304</v>
      </c>
    </row>
    <row r="97" spans="1:5" ht="12" customHeight="1">
      <c r="A97" s="456" t="s">
        <v>2923</v>
      </c>
      <c r="B97" s="94" t="s">
        <v>2940</v>
      </c>
      <c r="C97" s="373" t="s">
        <v>539</v>
      </c>
      <c r="D97" s="93">
        <v>423.34883720930247</v>
      </c>
      <c r="E97" s="93">
        <f>D97*(1+$E$10)*(1-$E$9)</f>
        <v>423.34883720930247</v>
      </c>
    </row>
    <row r="98" spans="1:5" ht="12" customHeight="1">
      <c r="A98" s="456" t="s">
        <v>2924</v>
      </c>
      <c r="B98" s="94" t="s">
        <v>2941</v>
      </c>
      <c r="C98" s="373" t="s">
        <v>539</v>
      </c>
      <c r="D98" s="93">
        <v>454.32558139534899</v>
      </c>
      <c r="E98" s="93">
        <f>D98*(1+$E$10)*(1-$E$9)</f>
        <v>454.32558139534899</v>
      </c>
    </row>
    <row r="99" spans="1:5" ht="12" customHeight="1">
      <c r="A99" s="92" t="s">
        <v>2927</v>
      </c>
      <c r="B99" s="94"/>
      <c r="C99" s="373"/>
      <c r="D99" s="93"/>
      <c r="E99" s="93"/>
    </row>
    <row r="100" spans="1:5" ht="12" customHeight="1">
      <c r="A100" s="92" t="s">
        <v>733</v>
      </c>
      <c r="B100" s="94" t="s">
        <v>1816</v>
      </c>
      <c r="C100" s="373" t="s">
        <v>1806</v>
      </c>
      <c r="D100" s="93">
        <v>306.66976744186053</v>
      </c>
      <c r="E100" s="93">
        <f>D100*(1+$E$10)*(1-$E$9)</f>
        <v>306.66976744186053</v>
      </c>
    </row>
    <row r="101" spans="1:5" ht="12" customHeight="1">
      <c r="A101" s="92" t="s">
        <v>2906</v>
      </c>
      <c r="B101" s="94" t="s">
        <v>2907</v>
      </c>
      <c r="C101" s="373" t="s">
        <v>1806</v>
      </c>
      <c r="D101" s="93">
        <v>323.19069767441869</v>
      </c>
      <c r="E101" s="93">
        <f t="shared" ref="E101:E120" si="1">D101*(1+$E$10)*(1-$E$9)</f>
        <v>323.19069767441869</v>
      </c>
    </row>
    <row r="102" spans="1:5" ht="12" customHeight="1">
      <c r="A102" s="92" t="s">
        <v>734</v>
      </c>
      <c r="B102" s="94" t="s">
        <v>1825</v>
      </c>
      <c r="C102" s="373" t="s">
        <v>1807</v>
      </c>
      <c r="D102" s="93">
        <v>306.66976744186053</v>
      </c>
      <c r="E102" s="93">
        <f t="shared" si="1"/>
        <v>306.66976744186053</v>
      </c>
    </row>
    <row r="103" spans="1:5" ht="12" customHeight="1">
      <c r="A103" s="92" t="s">
        <v>2904</v>
      </c>
      <c r="B103" s="94" t="s">
        <v>2905</v>
      </c>
      <c r="C103" s="373" t="s">
        <v>1807</v>
      </c>
      <c r="D103" s="93">
        <v>323.19069767441869</v>
      </c>
      <c r="E103" s="93">
        <f t="shared" si="1"/>
        <v>323.19069767441869</v>
      </c>
    </row>
    <row r="104" spans="1:5" ht="12" customHeight="1">
      <c r="A104" s="92" t="s">
        <v>735</v>
      </c>
      <c r="B104" s="94" t="s">
        <v>1817</v>
      </c>
      <c r="C104" s="373" t="s">
        <v>1808</v>
      </c>
      <c r="D104" s="93">
        <v>346.42325581395363</v>
      </c>
      <c r="E104" s="93">
        <f t="shared" si="1"/>
        <v>346.42325581395363</v>
      </c>
    </row>
    <row r="105" spans="1:5" ht="12" customHeight="1">
      <c r="A105" s="92" t="s">
        <v>2915</v>
      </c>
      <c r="B105" s="94" t="s">
        <v>2916</v>
      </c>
      <c r="C105" s="373" t="s">
        <v>539</v>
      </c>
      <c r="D105" s="93">
        <v>328.35348837209318</v>
      </c>
      <c r="E105" s="93">
        <f t="shared" si="1"/>
        <v>328.35348837209318</v>
      </c>
    </row>
    <row r="106" spans="1:5" ht="12" customHeight="1">
      <c r="A106" s="92" t="s">
        <v>736</v>
      </c>
      <c r="B106" s="94" t="s">
        <v>1818</v>
      </c>
      <c r="C106" s="373" t="s">
        <v>1809</v>
      </c>
      <c r="D106" s="93">
        <v>366.04186046511643</v>
      </c>
      <c r="E106" s="93">
        <f t="shared" si="1"/>
        <v>366.04186046511643</v>
      </c>
    </row>
    <row r="107" spans="1:5" ht="12" customHeight="1">
      <c r="A107" s="92" t="s">
        <v>2928</v>
      </c>
      <c r="B107" s="94"/>
      <c r="C107" s="373"/>
      <c r="D107" s="93"/>
      <c r="E107" s="93"/>
    </row>
    <row r="108" spans="1:5" ht="12" customHeight="1">
      <c r="A108" s="92" t="s">
        <v>742</v>
      </c>
      <c r="B108" s="94" t="s">
        <v>1828</v>
      </c>
      <c r="C108" s="373" t="s">
        <v>1810</v>
      </c>
      <c r="D108" s="93">
        <v>448.13023255813965</v>
      </c>
      <c r="E108" s="93">
        <f t="shared" si="1"/>
        <v>448.13023255813965</v>
      </c>
    </row>
    <row r="109" spans="1:5" ht="12" customHeight="1">
      <c r="A109" s="92" t="s">
        <v>750</v>
      </c>
      <c r="B109" s="94" t="s">
        <v>1829</v>
      </c>
      <c r="C109" s="373" t="s">
        <v>1811</v>
      </c>
      <c r="D109" s="93">
        <v>448.13023255813965</v>
      </c>
      <c r="E109" s="93">
        <f t="shared" si="1"/>
        <v>448.13023255813965</v>
      </c>
    </row>
    <row r="110" spans="1:5" ht="12" customHeight="1">
      <c r="A110" s="456" t="s">
        <v>2902</v>
      </c>
      <c r="B110" s="94" t="s">
        <v>2903</v>
      </c>
      <c r="C110" s="373" t="s">
        <v>1811</v>
      </c>
      <c r="D110" s="93">
        <v>454.32558139534899</v>
      </c>
      <c r="E110" s="93">
        <f t="shared" si="1"/>
        <v>454.32558139534899</v>
      </c>
    </row>
    <row r="111" spans="1:5" ht="12" customHeight="1">
      <c r="A111" s="92" t="s">
        <v>737</v>
      </c>
      <c r="B111" s="94" t="s">
        <v>1831</v>
      </c>
      <c r="C111" s="373" t="s">
        <v>1812</v>
      </c>
      <c r="D111" s="93">
        <v>515.76279069767452</v>
      </c>
      <c r="E111" s="93">
        <f t="shared" si="1"/>
        <v>515.76279069767452</v>
      </c>
    </row>
    <row r="112" spans="1:5" ht="12" customHeight="1">
      <c r="A112" s="92" t="s">
        <v>738</v>
      </c>
      <c r="B112" s="94" t="s">
        <v>1830</v>
      </c>
      <c r="C112" s="373" t="s">
        <v>2863</v>
      </c>
      <c r="D112" s="93">
        <v>548.28837209302344</v>
      </c>
      <c r="E112" s="93">
        <f t="shared" si="1"/>
        <v>548.28837209302344</v>
      </c>
    </row>
    <row r="113" spans="1:5" ht="12" customHeight="1">
      <c r="A113" s="92" t="s">
        <v>2929</v>
      </c>
      <c r="B113" s="94"/>
      <c r="C113" s="373"/>
      <c r="D113" s="93"/>
      <c r="E113" s="93"/>
    </row>
    <row r="114" spans="1:5" ht="12" customHeight="1">
      <c r="A114" s="92" t="s">
        <v>2910</v>
      </c>
      <c r="B114" s="94" t="s">
        <v>2911</v>
      </c>
      <c r="C114" s="373" t="s">
        <v>2912</v>
      </c>
      <c r="D114" s="93">
        <v>385.66046511627928</v>
      </c>
      <c r="E114" s="93">
        <f t="shared" si="1"/>
        <v>385.66046511627928</v>
      </c>
    </row>
    <row r="115" spans="1:5" ht="12" customHeight="1">
      <c r="A115" s="92" t="s">
        <v>2913</v>
      </c>
      <c r="B115" s="94" t="s">
        <v>2914</v>
      </c>
      <c r="C115" s="373" t="s">
        <v>2912</v>
      </c>
      <c r="D115" s="93">
        <v>408.37674418604666</v>
      </c>
      <c r="E115" s="93">
        <f t="shared" si="1"/>
        <v>408.37674418604666</v>
      </c>
    </row>
    <row r="116" spans="1:5" ht="12" customHeight="1">
      <c r="A116" s="92" t="s">
        <v>739</v>
      </c>
      <c r="B116" s="94" t="s">
        <v>1826</v>
      </c>
      <c r="C116" s="373" t="s">
        <v>1813</v>
      </c>
      <c r="D116" s="93">
        <v>385.66046511627928</v>
      </c>
      <c r="E116" s="93">
        <f t="shared" si="1"/>
        <v>385.66046511627928</v>
      </c>
    </row>
    <row r="117" spans="1:5" ht="12" customHeight="1">
      <c r="A117" s="92" t="s">
        <v>2908</v>
      </c>
      <c r="B117" s="94" t="s">
        <v>2909</v>
      </c>
      <c r="C117" s="373" t="s">
        <v>1813</v>
      </c>
      <c r="D117" s="93">
        <v>408.37674418604666</v>
      </c>
      <c r="E117" s="93">
        <f t="shared" si="1"/>
        <v>408.37674418604666</v>
      </c>
    </row>
    <row r="118" spans="1:5" ht="12" customHeight="1">
      <c r="A118" s="92" t="s">
        <v>751</v>
      </c>
      <c r="B118" s="94" t="s">
        <v>1819</v>
      </c>
      <c r="C118" s="373" t="s">
        <v>1814</v>
      </c>
      <c r="D118" s="93">
        <v>440.90232558139547</v>
      </c>
      <c r="E118" s="93">
        <f t="shared" si="1"/>
        <v>440.90232558139547</v>
      </c>
    </row>
    <row r="119" spans="1:5" ht="12" customHeight="1">
      <c r="A119" s="92" t="s">
        <v>740</v>
      </c>
      <c r="B119" s="94" t="s">
        <v>1820</v>
      </c>
      <c r="C119" s="373" t="s">
        <v>1815</v>
      </c>
      <c r="D119" s="93">
        <v>467.74883720930245</v>
      </c>
      <c r="E119" s="93">
        <f t="shared" si="1"/>
        <v>467.74883720930245</v>
      </c>
    </row>
    <row r="120" spans="1:5" ht="12" customHeight="1">
      <c r="A120" s="92" t="s">
        <v>2565</v>
      </c>
      <c r="B120" s="94" t="s">
        <v>2566</v>
      </c>
      <c r="C120" s="373" t="s">
        <v>539</v>
      </c>
      <c r="D120" s="93">
        <v>25.8139534883721</v>
      </c>
      <c r="E120" s="93">
        <f t="shared" si="1"/>
        <v>25.8139534883721</v>
      </c>
    </row>
    <row r="121" spans="1:5" ht="12" customHeight="1">
      <c r="A121" s="114"/>
      <c r="B121" s="114"/>
      <c r="C121" s="114"/>
      <c r="D121" s="114"/>
      <c r="E121" s="114"/>
    </row>
    <row r="122" spans="1:5" ht="12" customHeight="1">
      <c r="A122" s="114"/>
      <c r="B122" s="114"/>
      <c r="C122" s="114"/>
      <c r="D122" s="114"/>
      <c r="E122" s="114"/>
    </row>
    <row r="123" spans="1:5" ht="12" customHeight="1">
      <c r="A123" s="114"/>
      <c r="B123" s="114"/>
      <c r="C123" s="114"/>
      <c r="D123" s="114"/>
      <c r="E123" s="114"/>
    </row>
    <row r="124" spans="1:5" ht="15">
      <c r="A124" s="90" t="s">
        <v>2541</v>
      </c>
      <c r="B124" s="110"/>
      <c r="C124" s="176"/>
      <c r="D124" s="176"/>
      <c r="E124" s="47"/>
    </row>
    <row r="125" spans="1:5" ht="12" customHeight="1">
      <c r="A125" s="81"/>
      <c r="B125" s="110"/>
      <c r="C125" s="176"/>
      <c r="D125" s="176"/>
      <c r="E125" s="47"/>
    </row>
    <row r="126" spans="1:5" ht="12" customHeight="1">
      <c r="A126" s="81" t="s">
        <v>2543</v>
      </c>
      <c r="B126" s="110"/>
      <c r="C126" s="176"/>
      <c r="D126" s="176"/>
      <c r="E126" s="47"/>
    </row>
    <row r="127" spans="1:5" ht="12" customHeight="1">
      <c r="A127" s="81" t="s">
        <v>2544</v>
      </c>
      <c r="B127" s="110"/>
      <c r="C127" s="176"/>
      <c r="D127" s="176"/>
      <c r="E127" s="47"/>
    </row>
    <row r="128" spans="1:5" ht="12" customHeight="1">
      <c r="A128" s="81" t="s">
        <v>2542</v>
      </c>
      <c r="B128" s="110"/>
      <c r="C128" s="176"/>
      <c r="D128" s="176"/>
      <c r="E128" s="47"/>
    </row>
    <row r="129" spans="1:5" ht="12" customHeight="1">
      <c r="A129" s="81"/>
      <c r="B129" s="110"/>
      <c r="C129" s="176"/>
      <c r="D129" s="176"/>
      <c r="E129" s="47"/>
    </row>
    <row r="130" spans="1:5" ht="12" customHeight="1">
      <c r="A130" s="81" t="s">
        <v>2656</v>
      </c>
      <c r="B130" s="110"/>
      <c r="C130" s="176"/>
      <c r="D130" s="176"/>
      <c r="E130" s="47"/>
    </row>
    <row r="131" spans="1:5" ht="12" customHeight="1">
      <c r="A131" s="166" t="s">
        <v>2657</v>
      </c>
      <c r="B131" s="110"/>
      <c r="C131" s="176"/>
      <c r="D131" s="176"/>
      <c r="E131" s="47"/>
    </row>
    <row r="132" spans="1:5" ht="12" customHeight="1">
      <c r="A132" s="81"/>
      <c r="B132" s="110"/>
      <c r="C132" s="176"/>
      <c r="D132" s="176"/>
      <c r="E132" s="47"/>
    </row>
    <row r="133" spans="1:5" ht="12" customHeight="1">
      <c r="A133" s="406" t="s">
        <v>1794</v>
      </c>
      <c r="B133" s="401"/>
      <c r="C133" s="401"/>
      <c r="D133" s="401"/>
      <c r="E133" s="400"/>
    </row>
    <row r="134" spans="1:5" ht="12" customHeight="1">
      <c r="A134" s="397" t="s">
        <v>1763</v>
      </c>
      <c r="B134" s="374" t="s">
        <v>2545</v>
      </c>
      <c r="C134" s="375"/>
      <c r="D134" s="375"/>
      <c r="E134" s="376"/>
    </row>
    <row r="135" spans="1:5" ht="12" customHeight="1">
      <c r="A135" s="397" t="s">
        <v>1801</v>
      </c>
      <c r="B135" s="374" t="s">
        <v>2546</v>
      </c>
      <c r="C135" s="375"/>
      <c r="D135" s="375"/>
      <c r="E135" s="376"/>
    </row>
    <row r="136" spans="1:5" ht="12" customHeight="1">
      <c r="A136" s="397" t="s">
        <v>2526</v>
      </c>
      <c r="B136" s="374" t="s">
        <v>2547</v>
      </c>
      <c r="C136" s="375"/>
      <c r="D136" s="375"/>
      <c r="E136" s="376"/>
    </row>
    <row r="137" spans="1:5" ht="12" customHeight="1">
      <c r="A137" s="398"/>
      <c r="B137" s="383" t="s">
        <v>2548</v>
      </c>
      <c r="C137" s="114"/>
      <c r="D137" s="114"/>
      <c r="E137" s="384"/>
    </row>
    <row r="138" spans="1:5" ht="12" customHeight="1">
      <c r="A138" s="398"/>
      <c r="B138" s="383" t="s">
        <v>2549</v>
      </c>
      <c r="C138" s="114"/>
      <c r="D138" s="114"/>
      <c r="E138" s="384"/>
    </row>
    <row r="139" spans="1:5" ht="12" customHeight="1">
      <c r="A139" s="396" t="s">
        <v>2550</v>
      </c>
      <c r="B139" s="380" t="s">
        <v>2551</v>
      </c>
      <c r="C139" s="381"/>
      <c r="D139" s="381"/>
      <c r="E139" s="382"/>
    </row>
    <row r="140" spans="1:5" ht="12" customHeight="1">
      <c r="A140" s="397" t="s">
        <v>2518</v>
      </c>
      <c r="B140" s="374" t="s">
        <v>2556</v>
      </c>
      <c r="C140" s="375"/>
      <c r="D140" s="375"/>
      <c r="E140" s="376"/>
    </row>
    <row r="141" spans="1:5" ht="12" customHeight="1">
      <c r="A141" s="398"/>
      <c r="B141" s="383" t="s">
        <v>2552</v>
      </c>
      <c r="C141" s="114"/>
      <c r="D141" s="114"/>
      <c r="E141" s="384"/>
    </row>
    <row r="142" spans="1:5" ht="12" customHeight="1">
      <c r="A142" s="398"/>
      <c r="B142" s="383" t="s">
        <v>2553</v>
      </c>
      <c r="C142" s="114"/>
      <c r="D142" s="114"/>
      <c r="E142" s="384"/>
    </row>
    <row r="143" spans="1:5" ht="12" customHeight="1">
      <c r="A143" s="398"/>
      <c r="B143" s="383" t="s">
        <v>2555</v>
      </c>
      <c r="C143" s="114"/>
      <c r="D143" s="114"/>
      <c r="E143" s="384"/>
    </row>
    <row r="144" spans="1:5" ht="12" customHeight="1">
      <c r="A144" s="398"/>
      <c r="B144" s="383" t="s">
        <v>2557</v>
      </c>
      <c r="C144" s="114"/>
      <c r="D144" s="114"/>
      <c r="E144" s="384"/>
    </row>
    <row r="145" spans="1:5" ht="12" customHeight="1">
      <c r="A145" s="399"/>
      <c r="B145" s="377" t="s">
        <v>2554</v>
      </c>
      <c r="C145" s="378"/>
      <c r="D145" s="378"/>
      <c r="E145" s="379"/>
    </row>
    <row r="146" spans="1:5" ht="12" customHeight="1">
      <c r="A146" s="398" t="s">
        <v>2558</v>
      </c>
      <c r="B146" s="383" t="s">
        <v>2559</v>
      </c>
      <c r="C146" s="114"/>
      <c r="D146" s="114"/>
      <c r="E146" s="384"/>
    </row>
    <row r="147" spans="1:5" ht="12" customHeight="1">
      <c r="A147" s="397" t="s">
        <v>1803</v>
      </c>
      <c r="B147" s="374" t="s">
        <v>2560</v>
      </c>
      <c r="C147" s="375"/>
      <c r="D147" s="375"/>
      <c r="E147" s="376"/>
    </row>
    <row r="148" spans="1:5" ht="12" customHeight="1">
      <c r="A148" s="398"/>
      <c r="B148" s="383" t="s">
        <v>2561</v>
      </c>
      <c r="C148" s="114"/>
      <c r="D148" s="114"/>
      <c r="E148" s="384"/>
    </row>
    <row r="149" spans="1:5" ht="12" customHeight="1">
      <c r="A149" s="398"/>
      <c r="B149" s="383" t="s">
        <v>2562</v>
      </c>
      <c r="C149" s="114"/>
      <c r="D149" s="114"/>
      <c r="E149" s="384"/>
    </row>
    <row r="150" spans="1:5" ht="12" customHeight="1">
      <c r="A150" s="396" t="s">
        <v>1804</v>
      </c>
      <c r="B150" s="380" t="s">
        <v>2563</v>
      </c>
      <c r="C150" s="381"/>
      <c r="D150" s="381"/>
      <c r="E150" s="382"/>
    </row>
    <row r="151" spans="1:5" ht="12" customHeight="1">
      <c r="A151" s="114"/>
      <c r="B151" s="114"/>
      <c r="C151" s="114"/>
      <c r="D151" s="114"/>
      <c r="E151" s="114"/>
    </row>
    <row r="152" spans="1:5" ht="12" customHeight="1">
      <c r="A152" s="114"/>
      <c r="B152" s="114"/>
      <c r="C152" s="114"/>
      <c r="D152" s="114"/>
      <c r="E152" s="114"/>
    </row>
    <row r="153" spans="1:5" ht="12" customHeight="1">
      <c r="A153" s="92" t="s">
        <v>741</v>
      </c>
      <c r="B153" s="94" t="s">
        <v>1832</v>
      </c>
      <c r="C153" s="373" t="s">
        <v>2643</v>
      </c>
      <c r="D153" s="93">
        <v>900.39069767441902</v>
      </c>
      <c r="E153" s="93">
        <f t="shared" ref="E153:E165" si="2">D153*(1+$E$10)*(1-$E$9)</f>
        <v>900.39069767441902</v>
      </c>
    </row>
    <row r="154" spans="1:5" ht="12" customHeight="1">
      <c r="A154" s="92" t="s">
        <v>743</v>
      </c>
      <c r="B154" s="94" t="s">
        <v>1833</v>
      </c>
      <c r="C154" s="373" t="s">
        <v>2642</v>
      </c>
      <c r="D154" s="93">
        <v>900.39069767441902</v>
      </c>
      <c r="E154" s="93">
        <f t="shared" si="2"/>
        <v>900.39069767441902</v>
      </c>
    </row>
    <row r="155" spans="1:5" ht="12" customHeight="1">
      <c r="A155" s="92" t="s">
        <v>744</v>
      </c>
      <c r="B155" s="94" t="s">
        <v>1834</v>
      </c>
      <c r="C155" s="373" t="s">
        <v>2641</v>
      </c>
      <c r="D155" s="93">
        <v>1034.1069767441863</v>
      </c>
      <c r="E155" s="93">
        <f t="shared" si="2"/>
        <v>1034.1069767441863</v>
      </c>
    </row>
    <row r="156" spans="1:5" ht="12" customHeight="1">
      <c r="A156" s="92" t="s">
        <v>2496</v>
      </c>
      <c r="B156" s="94" t="s">
        <v>2498</v>
      </c>
      <c r="C156" s="373" t="s">
        <v>2640</v>
      </c>
      <c r="D156" s="93">
        <v>596.81860465116301</v>
      </c>
      <c r="E156" s="93">
        <f t="shared" si="2"/>
        <v>596.81860465116301</v>
      </c>
    </row>
    <row r="157" spans="1:5" ht="12" customHeight="1">
      <c r="A157" s="92" t="s">
        <v>2497</v>
      </c>
      <c r="B157" s="94" t="s">
        <v>2499</v>
      </c>
      <c r="C157" s="373" t="s">
        <v>2639</v>
      </c>
      <c r="D157" s="93">
        <v>671.16279069767461</v>
      </c>
      <c r="E157" s="93">
        <f t="shared" si="2"/>
        <v>671.16279069767461</v>
      </c>
    </row>
    <row r="158" spans="1:5" ht="12" customHeight="1">
      <c r="A158" s="92" t="s">
        <v>745</v>
      </c>
      <c r="B158" s="94" t="s">
        <v>1821</v>
      </c>
      <c r="C158" s="373" t="s">
        <v>2644</v>
      </c>
      <c r="D158" s="93">
        <v>636.572093023256</v>
      </c>
      <c r="E158" s="93">
        <f t="shared" si="2"/>
        <v>636.572093023256</v>
      </c>
    </row>
    <row r="159" spans="1:5" ht="12" customHeight="1">
      <c r="A159" s="92" t="s">
        <v>746</v>
      </c>
      <c r="B159" s="94" t="s">
        <v>1827</v>
      </c>
      <c r="C159" s="373" t="s">
        <v>2645</v>
      </c>
      <c r="D159" s="93">
        <v>636.572093023256</v>
      </c>
      <c r="E159" s="93">
        <f t="shared" si="2"/>
        <v>636.572093023256</v>
      </c>
    </row>
    <row r="160" spans="1:5" ht="12" customHeight="1">
      <c r="A160" s="92" t="s">
        <v>747</v>
      </c>
      <c r="B160" s="94" t="s">
        <v>1822</v>
      </c>
      <c r="C160" s="373" t="s">
        <v>2658</v>
      </c>
      <c r="D160" s="93">
        <v>718.144186046512</v>
      </c>
      <c r="E160" s="93">
        <f t="shared" si="2"/>
        <v>718.144186046512</v>
      </c>
    </row>
    <row r="161" spans="1:5" ht="12" customHeight="1">
      <c r="A161" s="92" t="s">
        <v>748</v>
      </c>
      <c r="B161" s="94" t="s">
        <v>1823</v>
      </c>
      <c r="C161" s="373" t="s">
        <v>2646</v>
      </c>
      <c r="D161" s="93">
        <v>748.08837209302351</v>
      </c>
      <c r="E161" s="93">
        <f t="shared" si="2"/>
        <v>748.08837209302351</v>
      </c>
    </row>
    <row r="162" spans="1:5" ht="12" customHeight="1">
      <c r="A162" s="92" t="s">
        <v>749</v>
      </c>
      <c r="B162" s="94" t="s">
        <v>1824</v>
      </c>
      <c r="C162" s="373" t="s">
        <v>2647</v>
      </c>
      <c r="D162" s="93">
        <v>876.64186046511668</v>
      </c>
      <c r="E162" s="93">
        <v>909</v>
      </c>
    </row>
    <row r="163" spans="1:5" ht="12" customHeight="1">
      <c r="A163" s="92" t="s">
        <v>2500</v>
      </c>
      <c r="B163" s="94" t="s">
        <v>2503</v>
      </c>
      <c r="C163" s="373" t="s">
        <v>2648</v>
      </c>
      <c r="D163" s="93">
        <v>28.395348837209312</v>
      </c>
      <c r="E163" s="93">
        <f t="shared" si="2"/>
        <v>28.395348837209312</v>
      </c>
    </row>
    <row r="164" spans="1:5" ht="12" customHeight="1">
      <c r="A164" s="92" t="s">
        <v>2501</v>
      </c>
      <c r="B164" s="94" t="s">
        <v>2504</v>
      </c>
      <c r="C164" s="373" t="s">
        <v>2649</v>
      </c>
      <c r="D164" s="93">
        <v>26.330232558139542</v>
      </c>
      <c r="E164" s="93">
        <f t="shared" si="2"/>
        <v>26.330232558139542</v>
      </c>
    </row>
    <row r="165" spans="1:5" ht="12" customHeight="1">
      <c r="A165" s="92" t="s">
        <v>2502</v>
      </c>
      <c r="B165" s="94" t="s">
        <v>2505</v>
      </c>
      <c r="C165" s="373" t="s">
        <v>2650</v>
      </c>
      <c r="D165" s="93">
        <v>13.371627906976746</v>
      </c>
      <c r="E165" s="93">
        <f t="shared" si="2"/>
        <v>13.371627906976746</v>
      </c>
    </row>
    <row r="166" spans="1:5" ht="12.75">
      <c r="A166" s="13"/>
    </row>
    <row r="167" spans="1:5" ht="12.75">
      <c r="A167" s="13"/>
    </row>
    <row r="168" spans="1:5" ht="12.75">
      <c r="A168" s="112" t="s">
        <v>1121</v>
      </c>
      <c r="B168" s="113"/>
      <c r="C168" s="113"/>
      <c r="D168" s="113"/>
      <c r="E168" s="117"/>
    </row>
    <row r="169" spans="1:5" ht="12.75">
      <c r="A169" s="114"/>
    </row>
    <row r="170" spans="1:5" ht="12.75">
      <c r="A170" s="114" t="s">
        <v>1805</v>
      </c>
    </row>
    <row r="171" spans="1:5" ht="12.75">
      <c r="A171" s="114" t="s">
        <v>1752</v>
      </c>
    </row>
    <row r="172" spans="1:5" ht="12.75">
      <c r="A172" s="114"/>
    </row>
    <row r="173" spans="1:5" ht="12.75">
      <c r="A173" s="114" t="s">
        <v>1753</v>
      </c>
    </row>
    <row r="174" spans="1:5" ht="12.75">
      <c r="A174" s="114" t="s">
        <v>1754</v>
      </c>
    </row>
    <row r="175" spans="1:5" ht="12.75">
      <c r="A175" s="114" t="s">
        <v>1755</v>
      </c>
    </row>
    <row r="176" spans="1:5" ht="12.75">
      <c r="A176" s="114" t="s">
        <v>1756</v>
      </c>
    </row>
    <row r="177" spans="1:5" ht="12.75">
      <c r="A177" s="114"/>
    </row>
    <row r="178" spans="1:5" ht="12.75">
      <c r="A178" s="114" t="s">
        <v>1795</v>
      </c>
    </row>
    <row r="179" spans="1:5" ht="12.75">
      <c r="A179" s="114" t="s">
        <v>1796</v>
      </c>
    </row>
    <row r="180" spans="1:5" ht="12.75">
      <c r="A180" s="114" t="s">
        <v>1797</v>
      </c>
    </row>
    <row r="181" spans="1:5" ht="12.75">
      <c r="A181" s="114"/>
    </row>
    <row r="182" spans="1:5" ht="12.75">
      <c r="A182" s="114" t="s">
        <v>2564</v>
      </c>
    </row>
    <row r="183" spans="1:5" ht="12.75">
      <c r="A183" s="114"/>
    </row>
    <row r="184" spans="1:5" s="119" customFormat="1" ht="12.75">
      <c r="A184" s="511" t="s">
        <v>1215</v>
      </c>
      <c r="B184" s="511"/>
      <c r="C184" s="511"/>
      <c r="D184" s="511"/>
      <c r="E184" s="511"/>
    </row>
    <row r="185" spans="1:5" s="119" customFormat="1" ht="12.75">
      <c r="A185" s="511" t="s">
        <v>110</v>
      </c>
      <c r="B185" s="511"/>
      <c r="C185" s="511"/>
      <c r="D185" s="511"/>
      <c r="E185" s="511"/>
    </row>
  </sheetData>
  <sheetProtection selectLockedCells="1" selectUnlockedCells="1"/>
  <mergeCells count="2">
    <mergeCell ref="A184:E184"/>
    <mergeCell ref="A185:E185"/>
  </mergeCells>
  <hyperlinks>
    <hyperlink ref="A185" location="1! Содержание.A1" display="ВЕРНУТЬСЯ К СОДЕРЖАНИЮ"/>
    <hyperlink ref="A185:E185" location="'1. Содержание'!A1" display="ВЕРНУТЬСЯ К СОДЕРЖАНИЮ"/>
    <hyperlink ref="A184" location="1! Содержание.A1" display="ВЕРНУТЬСЯ К СОДЕРЖАНИЮ"/>
    <hyperlink ref="A184:E184" location="'12. Retrofit'!A1" display="ВЕРНУТЬСЯ НА НАЧАЛО СТРАНИЦЫ"/>
    <hyperlink ref="A6" location="'12. Retrofit'!A168" display="* См. также примечания в нижней части данной страницы."/>
    <hyperlink ref="C23" r:id="rId1"/>
    <hyperlink ref="C24" r:id="rId2"/>
    <hyperlink ref="C25" r:id="rId3"/>
    <hyperlink ref="C29" r:id="rId4"/>
    <hyperlink ref="C27" r:id="rId5"/>
    <hyperlink ref="C33" r:id="rId6"/>
    <hyperlink ref="C34" r:id="rId7"/>
    <hyperlink ref="C35" r:id="rId8"/>
    <hyperlink ref="C36" r:id="rId9"/>
    <hyperlink ref="C43" r:id="rId10"/>
    <hyperlink ref="C44" r:id="rId11"/>
    <hyperlink ref="C45" r:id="rId12"/>
    <hyperlink ref="C48" r:id="rId13"/>
    <hyperlink ref="C49" r:id="rId14"/>
    <hyperlink ref="C50" r:id="rId15"/>
    <hyperlink ref="C102" r:id="rId16"/>
    <hyperlink ref="C104" r:id="rId17"/>
    <hyperlink ref="C106" r:id="rId18"/>
    <hyperlink ref="C108" r:id="rId19"/>
    <hyperlink ref="C109" r:id="rId20"/>
    <hyperlink ref="C111" r:id="rId21"/>
    <hyperlink ref="C112" r:id="rId22"/>
    <hyperlink ref="C116" r:id="rId23"/>
    <hyperlink ref="C118" r:id="rId24"/>
    <hyperlink ref="C119" r:id="rId25"/>
    <hyperlink ref="C30" r:id="rId26"/>
    <hyperlink ref="C31" r:id="rId27"/>
    <hyperlink ref="C32" r:id="rId28"/>
    <hyperlink ref="C120" r:id="rId29" display="http://www.belimo.ch/pdf/e/SVC24A-MP-RE_datasheet_en-gb.pdf"/>
    <hyperlink ref="C157" r:id="rId30"/>
    <hyperlink ref="C156" r:id="rId31"/>
    <hyperlink ref="C155" r:id="rId32"/>
    <hyperlink ref="C154" r:id="rId33"/>
    <hyperlink ref="C153" r:id="rId34"/>
    <hyperlink ref="C158" r:id="rId35"/>
    <hyperlink ref="C159" r:id="rId36"/>
    <hyperlink ref="C160" r:id="rId37"/>
    <hyperlink ref="C161" r:id="rId38"/>
    <hyperlink ref="C162" r:id="rId39"/>
    <hyperlink ref="C163" r:id="rId40"/>
    <hyperlink ref="C164" r:id="rId41"/>
    <hyperlink ref="C165" r:id="rId42"/>
    <hyperlink ref="A57" r:id="rId43"/>
    <hyperlink ref="A131" r:id="rId44"/>
    <hyperlink ref="C110" r:id="rId45"/>
    <hyperlink ref="C103" r:id="rId46"/>
    <hyperlink ref="C101" r:id="rId47"/>
    <hyperlink ref="C117" r:id="rId48"/>
    <hyperlink ref="C114" r:id="rId49"/>
    <hyperlink ref="C115" r:id="rId50"/>
    <hyperlink ref="C100" r:id="rId51"/>
    <hyperlink ref="C91" r:id="rId52" display="http://www.belimo.ch/pdf/e/NV24A-RE_datasheet_en-gb.pdf"/>
    <hyperlink ref="C92" r:id="rId53" display="http://www.belimo.ch/pdf/e/NV24A-RE_datasheet_en-gb.pdf"/>
    <hyperlink ref="C93" r:id="rId54" display="http://www.belimo.ch/pdf/e/NV24A-RE_datasheet_en-gb.pdf"/>
    <hyperlink ref="C95" r:id="rId55" display="http://www.belimo.ch/pdf/e/NV24A-RE_datasheet_en-gb.pdf"/>
    <hyperlink ref="C96" r:id="rId56" display="http://www.belimo.ch/pdf/e/NV24A-RE_datasheet_en-gb.pdf"/>
    <hyperlink ref="C97" r:id="rId57" display="http://www.belimo.ch/pdf/e/NV24A-RE_datasheet_en-gb.pdf"/>
    <hyperlink ref="C90" r:id="rId58" display="http://www.belimo.ch/pdf/e/NV24A-RE_datasheet_en-gb.pdf"/>
  </hyperlinks>
  <pageMargins left="0.55138888888888893" right="0.19652777777777777" top="0.31527777777777777" bottom="0.19652777777777777" header="0.51180555555555551" footer="0.51180555555555551"/>
  <pageSetup scale="91" firstPageNumber="0" fitToHeight="0" orientation="portrait" horizontalDpi="300" verticalDpi="300" r:id="rId59"/>
  <headerFooter alignWithMargins="0"/>
  <drawing r:id="rId60"/>
</worksheet>
</file>

<file path=xl/worksheets/sheet13.xml><?xml version="1.0" encoding="utf-8"?>
<worksheet xmlns="http://schemas.openxmlformats.org/spreadsheetml/2006/main" xmlns:r="http://schemas.openxmlformats.org/officeDocument/2006/relationships">
  <sheetPr codeName="Лист16">
    <tabColor theme="9" tint="0.59999389629810485"/>
    <pageSetUpPr fitToPage="1"/>
  </sheetPr>
  <dimension ref="A1:G171"/>
  <sheetViews>
    <sheetView zoomScaleNormal="100" zoomScaleSheetLayoutView="100" workbookViewId="0"/>
  </sheetViews>
  <sheetFormatPr defaultRowHeight="12" customHeight="1"/>
  <cols>
    <col min="1" max="1" width="21.42578125" style="1" customWidth="1"/>
    <col min="2" max="2" width="75" style="2" customWidth="1"/>
    <col min="3" max="3" width="5.7109375" style="2" customWidth="1"/>
    <col min="4" max="4" width="5.7109375" style="2" hidden="1" customWidth="1"/>
    <col min="5" max="5" width="6.5703125" style="121" customWidth="1"/>
    <col min="6" max="16384" width="9.140625" style="3"/>
  </cols>
  <sheetData>
    <row r="1" spans="1:7" ht="15.75">
      <c r="A1" s="87" t="s">
        <v>2451</v>
      </c>
      <c r="E1" s="20"/>
    </row>
    <row r="2" spans="1:7" ht="15.75">
      <c r="A2" s="116" t="s">
        <v>3040</v>
      </c>
      <c r="E2" s="20"/>
    </row>
    <row r="3" spans="1:7" ht="15.75">
      <c r="A3" s="87" t="s">
        <v>943</v>
      </c>
      <c r="E3" s="20"/>
    </row>
    <row r="4" spans="1:7" ht="12.75">
      <c r="A4" s="115" t="s">
        <v>3165</v>
      </c>
      <c r="E4" s="20"/>
    </row>
    <row r="5" spans="1:7" ht="12" customHeight="1">
      <c r="A5" s="469" t="s">
        <v>2966</v>
      </c>
      <c r="B5" s="6"/>
      <c r="C5" s="6"/>
      <c r="D5" s="6"/>
      <c r="E5" s="20"/>
    </row>
    <row r="6" spans="1:7" ht="12" customHeight="1">
      <c r="A6" s="111" t="s">
        <v>1221</v>
      </c>
      <c r="B6" s="6"/>
      <c r="C6" s="6"/>
      <c r="D6" s="6"/>
      <c r="E6" s="20"/>
    </row>
    <row r="7" spans="1:7" ht="12" customHeight="1">
      <c r="A7" s="5"/>
      <c r="B7" s="6"/>
      <c r="C7" s="6"/>
      <c r="D7" s="6"/>
      <c r="E7" s="20"/>
    </row>
    <row r="8" spans="1:7" ht="12" customHeight="1">
      <c r="A8" s="111" t="s">
        <v>3038</v>
      </c>
      <c r="B8" s="6"/>
      <c r="C8" s="6"/>
      <c r="D8" s="6"/>
      <c r="E8" s="20"/>
    </row>
    <row r="9" spans="1:7" ht="12" customHeight="1">
      <c r="A9" s="5"/>
      <c r="B9" s="6"/>
      <c r="C9" s="6"/>
      <c r="D9" s="6"/>
      <c r="E9" s="20"/>
    </row>
    <row r="10" spans="1:7" ht="15">
      <c r="A10" s="90" t="s">
        <v>2452</v>
      </c>
      <c r="B10" s="9"/>
      <c r="C10" s="435" t="s">
        <v>2746</v>
      </c>
      <c r="D10" s="435"/>
      <c r="E10" s="436">
        <v>0</v>
      </c>
    </row>
    <row r="11" spans="1:7" ht="14.25">
      <c r="A11" s="8"/>
      <c r="B11" s="80"/>
      <c r="C11" s="434" t="s">
        <v>2967</v>
      </c>
      <c r="D11" s="434"/>
      <c r="E11" s="436">
        <v>0</v>
      </c>
    </row>
    <row r="12" spans="1:7" s="8" customFormat="1" ht="15">
      <c r="A12" s="91" t="s">
        <v>1236</v>
      </c>
      <c r="B12" s="84"/>
      <c r="C12" s="84"/>
      <c r="D12" s="84"/>
      <c r="E12" s="121"/>
      <c r="G12" s="3"/>
    </row>
    <row r="13" spans="1:7" ht="12" customHeight="1">
      <c r="A13" s="92" t="s">
        <v>1315</v>
      </c>
      <c r="B13" s="94" t="s">
        <v>1337</v>
      </c>
      <c r="C13" s="373" t="s">
        <v>1433</v>
      </c>
      <c r="D13" s="93">
        <v>138.22325581395344</v>
      </c>
      <c r="E13" s="93">
        <f>D13*(1+$E$11)*(1-$E$10)</f>
        <v>138.22325581395344</v>
      </c>
    </row>
    <row r="14" spans="1:7" ht="12" customHeight="1">
      <c r="A14" s="92" t="s">
        <v>1324</v>
      </c>
      <c r="B14" s="94" t="s">
        <v>1341</v>
      </c>
      <c r="C14" s="373" t="s">
        <v>1434</v>
      </c>
      <c r="D14" s="93">
        <v>138.22325581395344</v>
      </c>
      <c r="E14" s="93">
        <f t="shared" ref="E14:E31" si="0">D14*(1+$E$11)*(1-$E$10)</f>
        <v>138.22325581395344</v>
      </c>
    </row>
    <row r="15" spans="1:7" ht="12" customHeight="1">
      <c r="A15" s="92" t="s">
        <v>1325</v>
      </c>
      <c r="B15" s="94" t="s">
        <v>1340</v>
      </c>
      <c r="C15" s="373" t="s">
        <v>1435</v>
      </c>
      <c r="D15" s="93">
        <v>190.46511627906972</v>
      </c>
      <c r="E15" s="93">
        <f t="shared" si="0"/>
        <v>190.46511627906972</v>
      </c>
    </row>
    <row r="16" spans="1:7" ht="12" customHeight="1">
      <c r="A16" s="92" t="s">
        <v>1326</v>
      </c>
      <c r="B16" s="94" t="s">
        <v>1339</v>
      </c>
      <c r="C16" s="373" t="s">
        <v>1435</v>
      </c>
      <c r="D16" s="93">
        <v>196.45116279069765</v>
      </c>
      <c r="E16" s="93">
        <f t="shared" si="0"/>
        <v>196.45116279069765</v>
      </c>
    </row>
    <row r="17" spans="1:5" ht="12.75">
      <c r="A17" s="92" t="s">
        <v>3234</v>
      </c>
      <c r="B17" s="94" t="s">
        <v>3235</v>
      </c>
      <c r="C17" s="373" t="s">
        <v>3236</v>
      </c>
      <c r="D17" s="93">
        <v>198.62790697674413</v>
      </c>
      <c r="E17" s="93">
        <f t="shared" si="0"/>
        <v>198.62790697674413</v>
      </c>
    </row>
    <row r="18" spans="1:5" ht="12" customHeight="1">
      <c r="A18" s="92" t="s">
        <v>1327</v>
      </c>
      <c r="B18" s="94" t="s">
        <v>1338</v>
      </c>
      <c r="C18" s="373" t="s">
        <v>1436</v>
      </c>
      <c r="D18" s="93">
        <v>272.63720930232557</v>
      </c>
      <c r="E18" s="93">
        <f t="shared" si="0"/>
        <v>272.63720930232557</v>
      </c>
    </row>
    <row r="19" spans="1:5" ht="12" customHeight="1">
      <c r="A19" s="92" t="s">
        <v>18</v>
      </c>
      <c r="B19" s="94" t="s">
        <v>1263</v>
      </c>
      <c r="C19" s="373" t="s">
        <v>1437</v>
      </c>
      <c r="D19" s="93">
        <v>176.3162790697674</v>
      </c>
      <c r="E19" s="93">
        <f t="shared" si="0"/>
        <v>176.3162790697674</v>
      </c>
    </row>
    <row r="20" spans="1:5" ht="12" customHeight="1">
      <c r="A20" s="92" t="s">
        <v>1328</v>
      </c>
      <c r="B20" s="94" t="s">
        <v>1243</v>
      </c>
      <c r="C20" s="373" t="s">
        <v>1438</v>
      </c>
      <c r="D20" s="93">
        <v>178.49302325581391</v>
      </c>
      <c r="E20" s="93">
        <f t="shared" si="0"/>
        <v>178.49302325581391</v>
      </c>
    </row>
    <row r="21" spans="1:5" ht="12" customHeight="1">
      <c r="A21" s="92" t="s">
        <v>1329</v>
      </c>
      <c r="B21" s="94" t="s">
        <v>1244</v>
      </c>
      <c r="C21" s="373" t="s">
        <v>1439</v>
      </c>
      <c r="D21" s="93">
        <v>230.19069767441857</v>
      </c>
      <c r="E21" s="93">
        <f t="shared" si="0"/>
        <v>230.19069767441857</v>
      </c>
    </row>
    <row r="22" spans="1:5" ht="12" customHeight="1">
      <c r="A22" s="92" t="s">
        <v>1330</v>
      </c>
      <c r="B22" s="94" t="s">
        <v>1245</v>
      </c>
      <c r="C22" s="373" t="s">
        <v>1439</v>
      </c>
      <c r="D22" s="93">
        <v>236.72093023255809</v>
      </c>
      <c r="E22" s="93">
        <f t="shared" si="0"/>
        <v>236.72093023255809</v>
      </c>
    </row>
    <row r="23" spans="1:5" ht="12" customHeight="1">
      <c r="A23" s="92" t="s">
        <v>1331</v>
      </c>
      <c r="B23" s="94" t="s">
        <v>1255</v>
      </c>
      <c r="C23" s="373" t="s">
        <v>1440</v>
      </c>
      <c r="D23" s="93">
        <v>304.74418604651157</v>
      </c>
      <c r="E23" s="93">
        <f t="shared" si="0"/>
        <v>304.74418604651157</v>
      </c>
    </row>
    <row r="24" spans="1:5" ht="12" customHeight="1">
      <c r="A24" s="92" t="s">
        <v>25</v>
      </c>
      <c r="B24" s="94" t="s">
        <v>1264</v>
      </c>
      <c r="C24" s="373" t="s">
        <v>1441</v>
      </c>
      <c r="D24" s="93">
        <v>198.08372093023249</v>
      </c>
      <c r="E24" s="93">
        <f t="shared" si="0"/>
        <v>198.08372093023249</v>
      </c>
    </row>
    <row r="25" spans="1:5" ht="12" customHeight="1">
      <c r="A25" s="92" t="s">
        <v>1332</v>
      </c>
      <c r="B25" s="94" t="s">
        <v>1246</v>
      </c>
      <c r="C25" s="373" t="s">
        <v>1442</v>
      </c>
      <c r="D25" s="93">
        <v>203.52558139534875</v>
      </c>
      <c r="E25" s="93">
        <f t="shared" si="0"/>
        <v>203.52558139534875</v>
      </c>
    </row>
    <row r="26" spans="1:5" ht="12" customHeight="1">
      <c r="A26" s="92" t="s">
        <v>1333</v>
      </c>
      <c r="B26" s="94" t="s">
        <v>1266</v>
      </c>
      <c r="C26" s="373" t="s">
        <v>1443</v>
      </c>
      <c r="D26" s="93">
        <v>254.13488372093019</v>
      </c>
      <c r="E26" s="93">
        <f t="shared" si="0"/>
        <v>254.13488372093019</v>
      </c>
    </row>
    <row r="27" spans="1:5" ht="12" customHeight="1">
      <c r="A27" s="92" t="s">
        <v>1334</v>
      </c>
      <c r="B27" s="94" t="s">
        <v>1247</v>
      </c>
      <c r="C27" s="373" t="s">
        <v>1443</v>
      </c>
      <c r="D27" s="93">
        <v>260.12093023255812</v>
      </c>
      <c r="E27" s="93">
        <f t="shared" si="0"/>
        <v>260.12093023255812</v>
      </c>
    </row>
    <row r="28" spans="1:5" ht="12" customHeight="1">
      <c r="A28" s="92" t="s">
        <v>26</v>
      </c>
      <c r="B28" s="94" t="s">
        <v>1256</v>
      </c>
      <c r="C28" s="373" t="s">
        <v>1444</v>
      </c>
      <c r="D28" s="93">
        <v>344.46976744186043</v>
      </c>
      <c r="E28" s="93">
        <f t="shared" si="0"/>
        <v>344.46976744186043</v>
      </c>
    </row>
    <row r="29" spans="1:5" ht="12" customHeight="1">
      <c r="A29" s="92" t="s">
        <v>27</v>
      </c>
      <c r="B29" s="94" t="s">
        <v>1265</v>
      </c>
      <c r="C29" s="373" t="s">
        <v>1377</v>
      </c>
      <c r="D29" s="93">
        <v>293.31627906976735</v>
      </c>
      <c r="E29" s="93">
        <f t="shared" si="0"/>
        <v>293.31627906976735</v>
      </c>
    </row>
    <row r="30" spans="1:5" ht="12" customHeight="1">
      <c r="A30" s="92" t="s">
        <v>1335</v>
      </c>
      <c r="B30" s="94" t="s">
        <v>1248</v>
      </c>
      <c r="C30" s="373" t="s">
        <v>1445</v>
      </c>
      <c r="D30" s="93">
        <v>292.22790697674412</v>
      </c>
      <c r="E30" s="93">
        <f>D30*(1+$E$11)*(1-$E$10)</f>
        <v>292.22790697674412</v>
      </c>
    </row>
    <row r="31" spans="1:5" ht="12" customHeight="1">
      <c r="A31" s="92" t="s">
        <v>3053</v>
      </c>
      <c r="B31" s="94" t="s">
        <v>3054</v>
      </c>
      <c r="C31" s="373" t="s">
        <v>3055</v>
      </c>
      <c r="D31" s="93">
        <v>342.8372093023255</v>
      </c>
      <c r="E31" s="93">
        <f t="shared" si="0"/>
        <v>342.8372093023255</v>
      </c>
    </row>
    <row r="32" spans="1:5" ht="12" customHeight="1">
      <c r="A32" s="81"/>
      <c r="B32" s="110"/>
      <c r="C32" s="110"/>
      <c r="D32" s="110"/>
      <c r="E32" s="47"/>
    </row>
    <row r="33" spans="1:5" ht="15">
      <c r="A33" s="91" t="s">
        <v>1237</v>
      </c>
      <c r="B33" s="84"/>
      <c r="C33" s="84"/>
      <c r="D33" s="84"/>
    </row>
    <row r="34" spans="1:5" ht="12" customHeight="1">
      <c r="A34" s="92" t="s">
        <v>30</v>
      </c>
      <c r="B34" s="94" t="s">
        <v>1267</v>
      </c>
      <c r="C34" s="373" t="s">
        <v>1446</v>
      </c>
      <c r="D34" s="93">
        <v>203.52558139534875</v>
      </c>
      <c r="E34" s="93">
        <f>D34*(1+$E$11)*(1-$E$10)</f>
        <v>203.52558139534875</v>
      </c>
    </row>
    <row r="35" spans="1:5" ht="12" customHeight="1">
      <c r="A35" s="92" t="s">
        <v>33</v>
      </c>
      <c r="B35" s="94" t="s">
        <v>1268</v>
      </c>
      <c r="C35" s="373" t="s">
        <v>1447</v>
      </c>
      <c r="D35" s="93">
        <v>243.25116279069763</v>
      </c>
      <c r="E35" s="93">
        <f>D35*(1+$E$11)*(1-$E$10)</f>
        <v>243.25116279069763</v>
      </c>
    </row>
    <row r="36" spans="1:5" ht="12" customHeight="1">
      <c r="A36" s="92" t="s">
        <v>36</v>
      </c>
      <c r="B36" s="94" t="s">
        <v>1269</v>
      </c>
      <c r="C36" s="373" t="s">
        <v>1382</v>
      </c>
      <c r="D36" s="93">
        <v>269.91627906976737</v>
      </c>
      <c r="E36" s="93">
        <f>D36*(1+$E$11)*(1-$E$10)</f>
        <v>269.91627906976737</v>
      </c>
    </row>
    <row r="37" spans="1:5" ht="12" customHeight="1">
      <c r="A37" s="79"/>
      <c r="B37" s="110"/>
      <c r="C37" s="110"/>
      <c r="D37" s="110"/>
      <c r="E37" s="47"/>
    </row>
    <row r="38" spans="1:5" ht="15">
      <c r="A38" s="91" t="s">
        <v>1238</v>
      </c>
      <c r="B38" s="91"/>
      <c r="C38" s="91"/>
      <c r="D38" s="91"/>
      <c r="E38" s="8"/>
    </row>
    <row r="39" spans="1:5" ht="12" customHeight="1">
      <c r="A39" s="92" t="s">
        <v>48</v>
      </c>
      <c r="B39" s="94" t="s">
        <v>1270</v>
      </c>
      <c r="C39" s="373" t="s">
        <v>1448</v>
      </c>
      <c r="D39" s="93">
        <v>212.23255813953483</v>
      </c>
      <c r="E39" s="93">
        <f t="shared" ref="E39:E50" si="1">D39*(1+$E$11)*(1-$E$10)</f>
        <v>212.23255813953483</v>
      </c>
    </row>
    <row r="40" spans="1:5" ht="12" customHeight="1">
      <c r="A40" s="92" t="s">
        <v>49</v>
      </c>
      <c r="B40" s="94" t="s">
        <v>1257</v>
      </c>
      <c r="C40" s="373" t="s">
        <v>1448</v>
      </c>
      <c r="D40" s="93">
        <v>217.67441860465112</v>
      </c>
      <c r="E40" s="93">
        <f t="shared" si="1"/>
        <v>217.67441860465112</v>
      </c>
    </row>
    <row r="41" spans="1:5" ht="12" customHeight="1">
      <c r="A41" s="92" t="s">
        <v>56</v>
      </c>
      <c r="B41" s="94" t="s">
        <v>1271</v>
      </c>
      <c r="C41" s="373" t="s">
        <v>1449</v>
      </c>
      <c r="D41" s="93">
        <v>254.13488372093019</v>
      </c>
      <c r="E41" s="93">
        <f t="shared" si="1"/>
        <v>254.13488372093019</v>
      </c>
    </row>
    <row r="42" spans="1:5" ht="12" customHeight="1">
      <c r="A42" s="92" t="s">
        <v>57</v>
      </c>
      <c r="B42" s="94" t="s">
        <v>1258</v>
      </c>
      <c r="C42" s="94" t="s">
        <v>539</v>
      </c>
      <c r="D42" s="93">
        <v>267.19534883720928</v>
      </c>
      <c r="E42" s="93">
        <f t="shared" si="1"/>
        <v>267.19534883720928</v>
      </c>
    </row>
    <row r="43" spans="1:5" ht="12" customHeight="1">
      <c r="A43" s="92" t="s">
        <v>64</v>
      </c>
      <c r="B43" s="94" t="s">
        <v>1272</v>
      </c>
      <c r="C43" s="373" t="s">
        <v>1450</v>
      </c>
      <c r="D43" s="93">
        <v>282.97674418604646</v>
      </c>
      <c r="E43" s="93">
        <f t="shared" si="1"/>
        <v>282.97674418604646</v>
      </c>
    </row>
    <row r="44" spans="1:5" ht="12" customHeight="1">
      <c r="A44" s="92" t="s">
        <v>65</v>
      </c>
      <c r="B44" s="94" t="s">
        <v>1259</v>
      </c>
      <c r="C44" s="373" t="s">
        <v>1451</v>
      </c>
      <c r="D44" s="93">
        <v>294.40465116279063</v>
      </c>
      <c r="E44" s="93">
        <f t="shared" si="1"/>
        <v>294.40465116279063</v>
      </c>
    </row>
    <row r="45" spans="1:5" ht="12" customHeight="1">
      <c r="A45" s="92" t="s">
        <v>1336</v>
      </c>
      <c r="B45" s="94" t="s">
        <v>1273</v>
      </c>
      <c r="C45" s="373" t="s">
        <v>1452</v>
      </c>
      <c r="D45" s="93">
        <v>343.92558139534879</v>
      </c>
      <c r="E45" s="93">
        <f t="shared" si="1"/>
        <v>343.92558139534879</v>
      </c>
    </row>
    <row r="46" spans="1:5" ht="12" customHeight="1">
      <c r="A46" s="92" t="s">
        <v>712</v>
      </c>
      <c r="B46" s="94" t="s">
        <v>1274</v>
      </c>
      <c r="C46" s="373" t="s">
        <v>1452</v>
      </c>
      <c r="D46" s="93">
        <v>349.91162790697661</v>
      </c>
      <c r="E46" s="93">
        <f t="shared" si="1"/>
        <v>349.91162790697661</v>
      </c>
    </row>
    <row r="47" spans="1:5" ht="12" customHeight="1">
      <c r="A47" s="92" t="s">
        <v>1453</v>
      </c>
      <c r="B47" s="94" t="s">
        <v>1260</v>
      </c>
      <c r="C47" s="373" t="s">
        <v>1454</v>
      </c>
      <c r="D47" s="93">
        <v>440.2465116279069</v>
      </c>
      <c r="E47" s="93">
        <f t="shared" si="1"/>
        <v>440.2465116279069</v>
      </c>
    </row>
    <row r="48" spans="1:5" ht="12" customHeight="1">
      <c r="A48" s="92" t="s">
        <v>72</v>
      </c>
      <c r="B48" s="94" t="s">
        <v>1275</v>
      </c>
      <c r="C48" s="373" t="s">
        <v>1455</v>
      </c>
      <c r="D48" s="93">
        <v>572.48372093023249</v>
      </c>
      <c r="E48" s="93">
        <f t="shared" si="1"/>
        <v>572.48372093023249</v>
      </c>
    </row>
    <row r="49" spans="1:5" ht="12" customHeight="1">
      <c r="A49" s="92" t="s">
        <v>74</v>
      </c>
      <c r="B49" s="94" t="s">
        <v>1276</v>
      </c>
      <c r="C49" s="373" t="s">
        <v>1404</v>
      </c>
      <c r="D49" s="93">
        <v>577.92558139534867</v>
      </c>
      <c r="E49" s="93">
        <f t="shared" si="1"/>
        <v>577.92558139534867</v>
      </c>
    </row>
    <row r="50" spans="1:5" ht="12" customHeight="1">
      <c r="A50" s="92" t="s">
        <v>75</v>
      </c>
      <c r="B50" s="94" t="s">
        <v>1261</v>
      </c>
      <c r="C50" s="373" t="s">
        <v>1456</v>
      </c>
      <c r="D50" s="93">
        <v>587.72093023255798</v>
      </c>
      <c r="E50" s="93">
        <f t="shared" si="1"/>
        <v>587.72093023255798</v>
      </c>
    </row>
    <row r="51" spans="1:5" ht="12" customHeight="1">
      <c r="A51" s="79"/>
      <c r="B51" s="110"/>
      <c r="C51" s="110"/>
      <c r="D51" s="110"/>
      <c r="E51" s="47"/>
    </row>
    <row r="52" spans="1:5" ht="12" customHeight="1">
      <c r="A52" s="79"/>
      <c r="B52" s="110"/>
      <c r="C52" s="110"/>
      <c r="D52" s="110"/>
      <c r="E52" s="47"/>
    </row>
    <row r="53" spans="1:5" ht="15">
      <c r="A53" s="90" t="s">
        <v>2453</v>
      </c>
      <c r="B53" s="90"/>
      <c r="C53" s="90"/>
      <c r="D53" s="90"/>
      <c r="E53" s="122"/>
    </row>
    <row r="54" spans="1:5" ht="12.75">
      <c r="A54" s="79"/>
      <c r="B54" s="110"/>
      <c r="C54" s="110"/>
      <c r="D54" s="110"/>
      <c r="E54" s="47"/>
    </row>
    <row r="55" spans="1:5" ht="12" customHeight="1">
      <c r="A55" s="92" t="s">
        <v>2490</v>
      </c>
      <c r="B55" s="94" t="s">
        <v>1459</v>
      </c>
      <c r="C55" s="373" t="s">
        <v>2491</v>
      </c>
      <c r="D55" s="93">
        <v>331.40930232558134</v>
      </c>
      <c r="E55" s="93">
        <f t="shared" ref="E55:E60" si="2">D55*(1+$E$11)*(1-$E$10)</f>
        <v>331.40930232558134</v>
      </c>
    </row>
    <row r="56" spans="1:5" ht="12" customHeight="1">
      <c r="A56" s="92" t="s">
        <v>1458</v>
      </c>
      <c r="B56" s="94" t="s">
        <v>1464</v>
      </c>
      <c r="C56" s="373" t="s">
        <v>1457</v>
      </c>
      <c r="D56" s="93">
        <v>265.56279069767436</v>
      </c>
      <c r="E56" s="93">
        <f t="shared" si="2"/>
        <v>265.56279069767436</v>
      </c>
    </row>
    <row r="57" spans="1:5" ht="12" customHeight="1">
      <c r="A57" s="92" t="s">
        <v>107</v>
      </c>
      <c r="B57" s="94" t="s">
        <v>1277</v>
      </c>
      <c r="C57" s="373" t="s">
        <v>1460</v>
      </c>
      <c r="D57" s="93">
        <v>409.22790697674407</v>
      </c>
      <c r="E57" s="93">
        <f t="shared" si="2"/>
        <v>409.22790697674407</v>
      </c>
    </row>
    <row r="58" spans="1:5" ht="12" customHeight="1">
      <c r="A58" s="92" t="s">
        <v>1020</v>
      </c>
      <c r="B58" s="94" t="s">
        <v>1278</v>
      </c>
      <c r="C58" s="373" t="s">
        <v>1461</v>
      </c>
      <c r="D58" s="93">
        <v>463.10232558139523</v>
      </c>
      <c r="E58" s="93">
        <f t="shared" si="2"/>
        <v>463.10232558139523</v>
      </c>
    </row>
    <row r="59" spans="1:5" ht="12" customHeight="1">
      <c r="A59" s="92" t="s">
        <v>108</v>
      </c>
      <c r="B59" s="94" t="s">
        <v>1279</v>
      </c>
      <c r="C59" s="373" t="s">
        <v>1462</v>
      </c>
      <c r="D59" s="93">
        <v>464.73488372093004</v>
      </c>
      <c r="E59" s="93">
        <f t="shared" si="2"/>
        <v>464.73488372093004</v>
      </c>
    </row>
    <row r="60" spans="1:5" ht="12" customHeight="1">
      <c r="A60" s="92" t="s">
        <v>109</v>
      </c>
      <c r="B60" s="94" t="s">
        <v>1280</v>
      </c>
      <c r="C60" s="373" t="s">
        <v>1463</v>
      </c>
      <c r="D60" s="93">
        <v>406.50697674418598</v>
      </c>
      <c r="E60" s="93">
        <f t="shared" si="2"/>
        <v>406.50697674418598</v>
      </c>
    </row>
    <row r="61" spans="1:5" ht="12" customHeight="1">
      <c r="A61" s="98"/>
      <c r="B61" s="99"/>
      <c r="C61" s="99"/>
      <c r="D61" s="99"/>
      <c r="E61" s="125"/>
    </row>
    <row r="62" spans="1:5" ht="12" customHeight="1">
      <c r="A62" s="98"/>
      <c r="B62" s="99"/>
      <c r="C62" s="99"/>
      <c r="D62" s="99"/>
      <c r="E62" s="125"/>
    </row>
    <row r="63" spans="1:5" ht="15">
      <c r="A63" s="90" t="s">
        <v>2454</v>
      </c>
      <c r="B63" s="90"/>
      <c r="C63" s="90"/>
      <c r="D63" s="90"/>
      <c r="E63" s="122"/>
    </row>
    <row r="64" spans="1:5" ht="12" customHeight="1">
      <c r="A64" s="90"/>
      <c r="B64" s="90"/>
      <c r="C64" s="90"/>
      <c r="D64" s="90"/>
      <c r="E64" s="122"/>
    </row>
    <row r="65" spans="1:5" ht="12" customHeight="1">
      <c r="A65" s="92" t="s">
        <v>1021</v>
      </c>
      <c r="B65" s="94" t="s">
        <v>1283</v>
      </c>
      <c r="C65" s="373" t="s">
        <v>1465</v>
      </c>
      <c r="D65" s="93">
        <v>200.80465116279066</v>
      </c>
      <c r="E65" s="93">
        <f t="shared" ref="E65:E70" si="3">D65*(1+$E$11)*(1-$E$10)</f>
        <v>200.80465116279066</v>
      </c>
    </row>
    <row r="66" spans="1:5" ht="12" customHeight="1">
      <c r="A66" s="92" t="s">
        <v>1022</v>
      </c>
      <c r="B66" s="94" t="s">
        <v>1282</v>
      </c>
      <c r="C66" s="373" t="s">
        <v>1466</v>
      </c>
      <c r="D66" s="93">
        <v>305.8325581395348</v>
      </c>
      <c r="E66" s="93">
        <f t="shared" si="3"/>
        <v>305.8325581395348</v>
      </c>
    </row>
    <row r="67" spans="1:5" ht="12" customHeight="1">
      <c r="A67" s="92" t="s">
        <v>1023</v>
      </c>
      <c r="B67" s="94" t="s">
        <v>1281</v>
      </c>
      <c r="C67" s="373" t="s">
        <v>1467</v>
      </c>
      <c r="D67" s="93">
        <v>233.4558139534883</v>
      </c>
      <c r="E67" s="93">
        <f t="shared" si="3"/>
        <v>233.4558139534883</v>
      </c>
    </row>
    <row r="68" spans="1:5" ht="12" customHeight="1">
      <c r="A68" s="92" t="s">
        <v>3043</v>
      </c>
      <c r="B68" s="94" t="s">
        <v>3044</v>
      </c>
      <c r="C68" s="373" t="s">
        <v>3045</v>
      </c>
      <c r="D68" s="93">
        <v>262.84186046511621</v>
      </c>
      <c r="E68" s="93">
        <f t="shared" si="3"/>
        <v>262.84186046511621</v>
      </c>
    </row>
    <row r="69" spans="1:5" ht="12" customHeight="1">
      <c r="A69" s="92" t="s">
        <v>1024</v>
      </c>
      <c r="B69" s="94" t="s">
        <v>1258</v>
      </c>
      <c r="C69" s="373" t="s">
        <v>1468</v>
      </c>
      <c r="D69" s="93">
        <v>233.4558139534883</v>
      </c>
      <c r="E69" s="93">
        <f t="shared" si="3"/>
        <v>233.4558139534883</v>
      </c>
    </row>
    <row r="70" spans="1:5" ht="12" customHeight="1">
      <c r="A70" s="92" t="s">
        <v>1025</v>
      </c>
      <c r="B70" s="94" t="s">
        <v>1262</v>
      </c>
      <c r="C70" s="373" t="s">
        <v>1469</v>
      </c>
      <c r="D70" s="93">
        <v>338.48372093023249</v>
      </c>
      <c r="E70" s="93">
        <f t="shared" si="3"/>
        <v>338.48372093023249</v>
      </c>
    </row>
    <row r="71" spans="1:5" ht="12" customHeight="1">
      <c r="A71" s="92" t="s">
        <v>1026</v>
      </c>
      <c r="B71" s="94" t="s">
        <v>1284</v>
      </c>
      <c r="C71" s="373" t="s">
        <v>1470</v>
      </c>
      <c r="D71" s="93" t="s">
        <v>1027</v>
      </c>
      <c r="E71" s="93" t="s">
        <v>1027</v>
      </c>
    </row>
    <row r="72" spans="1:5" ht="12" customHeight="1">
      <c r="A72" s="92" t="s">
        <v>3046</v>
      </c>
      <c r="B72" s="94" t="s">
        <v>3047</v>
      </c>
      <c r="C72" s="373" t="s">
        <v>3045</v>
      </c>
      <c r="D72" s="93">
        <v>295.49302325581391</v>
      </c>
      <c r="E72" s="93">
        <f>D72*(1+$E$11)*(1-$E$10)</f>
        <v>295.49302325581391</v>
      </c>
    </row>
    <row r="73" spans="1:5" ht="12" customHeight="1">
      <c r="A73" s="92" t="s">
        <v>1028</v>
      </c>
      <c r="B73" s="94" t="s">
        <v>1259</v>
      </c>
      <c r="C73" s="373" t="s">
        <v>1471</v>
      </c>
      <c r="D73" s="93" t="s">
        <v>1027</v>
      </c>
      <c r="E73" s="93" t="s">
        <v>1027</v>
      </c>
    </row>
    <row r="74" spans="1:5" ht="12" customHeight="1">
      <c r="A74" s="92" t="s">
        <v>1029</v>
      </c>
      <c r="B74" s="94" t="s">
        <v>1030</v>
      </c>
      <c r="C74" s="373" t="s">
        <v>1472</v>
      </c>
      <c r="D74" s="93">
        <v>186.11162790697671</v>
      </c>
      <c r="E74" s="93">
        <f>D74*(1+$E$11)*(1-$E$10)</f>
        <v>186.11162790697671</v>
      </c>
    </row>
    <row r="75" spans="1:5" ht="12" customHeight="1">
      <c r="A75" s="169" t="s">
        <v>1475</v>
      </c>
      <c r="B75" s="94" t="s">
        <v>1474</v>
      </c>
      <c r="C75" s="373" t="s">
        <v>1473</v>
      </c>
      <c r="D75" s="93">
        <v>411.40465116279057</v>
      </c>
      <c r="E75" s="93">
        <f>D75*(1+$E$11)*(1-$E$10)</f>
        <v>411.40465116279057</v>
      </c>
    </row>
    <row r="76" spans="1:5" ht="12" customHeight="1">
      <c r="A76" s="96"/>
      <c r="B76" s="96"/>
      <c r="C76" s="96"/>
      <c r="D76" s="96"/>
      <c r="E76" s="96"/>
    </row>
    <row r="77" spans="1:5" ht="12" customHeight="1">
      <c r="A77" s="96"/>
      <c r="B77" s="96"/>
      <c r="C77" s="96"/>
      <c r="D77" s="96"/>
      <c r="E77" s="96"/>
    </row>
    <row r="78" spans="1:5" ht="15">
      <c r="A78" s="90" t="s">
        <v>2455</v>
      </c>
      <c r="B78" s="90"/>
      <c r="C78" s="90"/>
      <c r="D78" s="90"/>
      <c r="E78" s="122"/>
    </row>
    <row r="79" spans="1:5" ht="12" customHeight="1">
      <c r="A79" s="97"/>
      <c r="B79" s="97"/>
      <c r="C79" s="97"/>
      <c r="D79" s="97"/>
      <c r="E79" s="126"/>
    </row>
    <row r="80" spans="1:5" ht="12" customHeight="1">
      <c r="A80" s="92" t="s">
        <v>3060</v>
      </c>
      <c r="B80" s="94" t="s">
        <v>2717</v>
      </c>
      <c r="C80" s="373" t="s">
        <v>539</v>
      </c>
      <c r="D80" s="93">
        <v>171.96279069767439</v>
      </c>
      <c r="E80" s="93">
        <f t="shared" ref="E80:E96" si="4">D80*(1+$E$11)*(1-$E$10)</f>
        <v>171.96279069767439</v>
      </c>
    </row>
    <row r="81" spans="1:5" ht="12" customHeight="1">
      <c r="A81" s="92" t="s">
        <v>3061</v>
      </c>
      <c r="B81" s="94" t="s">
        <v>2718</v>
      </c>
      <c r="C81" s="373" t="s">
        <v>539</v>
      </c>
      <c r="D81" s="93">
        <v>215.49767441860462</v>
      </c>
      <c r="E81" s="93">
        <f t="shared" si="4"/>
        <v>215.49767441860462</v>
      </c>
    </row>
    <row r="82" spans="1:5" ht="12" customHeight="1">
      <c r="A82" s="92" t="s">
        <v>1590</v>
      </c>
      <c r="B82" s="94" t="s">
        <v>1599</v>
      </c>
      <c r="C82" s="373" t="s">
        <v>1591</v>
      </c>
      <c r="D82" s="93">
        <v>199.71627906976741</v>
      </c>
      <c r="E82" s="93">
        <f t="shared" si="4"/>
        <v>199.71627906976741</v>
      </c>
    </row>
    <row r="83" spans="1:5" ht="12" customHeight="1">
      <c r="A83" s="92" t="s">
        <v>1593</v>
      </c>
      <c r="B83" s="94" t="s">
        <v>1600</v>
      </c>
      <c r="C83" s="373" t="s">
        <v>1592</v>
      </c>
      <c r="D83" s="93">
        <v>245.97209302325575</v>
      </c>
      <c r="E83" s="93">
        <f t="shared" si="4"/>
        <v>245.97209302325575</v>
      </c>
    </row>
    <row r="84" spans="1:5" ht="12" customHeight="1">
      <c r="A84" s="92" t="s">
        <v>3062</v>
      </c>
      <c r="B84" s="94" t="s">
        <v>2719</v>
      </c>
      <c r="C84" s="373" t="s">
        <v>539</v>
      </c>
      <c r="D84" s="93">
        <v>204.06976744186045</v>
      </c>
      <c r="E84" s="93">
        <f t="shared" si="4"/>
        <v>204.06976744186045</v>
      </c>
    </row>
    <row r="85" spans="1:5" ht="12" customHeight="1">
      <c r="A85" s="92" t="s">
        <v>3063</v>
      </c>
      <c r="B85" s="94" t="s">
        <v>2720</v>
      </c>
      <c r="C85" s="373" t="s">
        <v>539</v>
      </c>
      <c r="D85" s="93">
        <v>247.60465116279062</v>
      </c>
      <c r="E85" s="93">
        <f t="shared" si="4"/>
        <v>247.60465116279062</v>
      </c>
    </row>
    <row r="86" spans="1:5" ht="12" customHeight="1">
      <c r="A86" s="92" t="s">
        <v>1595</v>
      </c>
      <c r="B86" s="94" t="s">
        <v>1601</v>
      </c>
      <c r="C86" s="373" t="s">
        <v>1594</v>
      </c>
      <c r="D86" s="93">
        <v>245.97209302325575</v>
      </c>
      <c r="E86" s="93">
        <f t="shared" si="4"/>
        <v>245.97209302325575</v>
      </c>
    </row>
    <row r="87" spans="1:5" ht="12" customHeight="1">
      <c r="A87" s="92" t="s">
        <v>1596</v>
      </c>
      <c r="B87" s="94" t="s">
        <v>1602</v>
      </c>
      <c r="C87" s="373" t="s">
        <v>1597</v>
      </c>
      <c r="D87" s="93">
        <v>292.22790697674412</v>
      </c>
      <c r="E87" s="93">
        <f t="shared" si="4"/>
        <v>292.22790697674412</v>
      </c>
    </row>
    <row r="88" spans="1:5" ht="12" customHeight="1">
      <c r="A88" s="92" t="s">
        <v>154</v>
      </c>
      <c r="B88" s="94" t="s">
        <v>1588</v>
      </c>
      <c r="C88" s="373" t="s">
        <v>1589</v>
      </c>
      <c r="D88" s="93">
        <v>135.50232558139533</v>
      </c>
      <c r="E88" s="93">
        <f t="shared" si="4"/>
        <v>135.50232558139533</v>
      </c>
    </row>
    <row r="89" spans="1:5" ht="12" customHeight="1">
      <c r="A89" s="92" t="s">
        <v>1034</v>
      </c>
      <c r="B89" s="94" t="s">
        <v>1035</v>
      </c>
      <c r="C89" s="373" t="s">
        <v>1479</v>
      </c>
      <c r="D89" s="93">
        <v>199.71627906976741</v>
      </c>
      <c r="E89" s="93">
        <f t="shared" si="4"/>
        <v>199.71627906976741</v>
      </c>
    </row>
    <row r="90" spans="1:5" ht="12" customHeight="1">
      <c r="A90" s="92" t="s">
        <v>1031</v>
      </c>
      <c r="B90" s="94" t="s">
        <v>1598</v>
      </c>
      <c r="C90" s="373" t="s">
        <v>1476</v>
      </c>
      <c r="D90" s="93">
        <v>372.22325581395341</v>
      </c>
      <c r="E90" s="93">
        <f t="shared" si="4"/>
        <v>372.22325581395341</v>
      </c>
    </row>
    <row r="91" spans="1:5" ht="12" customHeight="1">
      <c r="A91" s="92" t="s">
        <v>156</v>
      </c>
      <c r="B91" s="94" t="s">
        <v>1032</v>
      </c>
      <c r="C91" s="373" t="s">
        <v>1477</v>
      </c>
      <c r="D91" s="93">
        <v>112.64651162790693</v>
      </c>
      <c r="E91" s="93">
        <f t="shared" si="4"/>
        <v>112.64651162790693</v>
      </c>
    </row>
    <row r="92" spans="1:5" ht="12" customHeight="1">
      <c r="A92" s="92" t="s">
        <v>155</v>
      </c>
      <c r="B92" s="94" t="s">
        <v>1033</v>
      </c>
      <c r="C92" s="373" t="s">
        <v>1478</v>
      </c>
      <c r="D92" s="93">
        <v>308.55348837209294</v>
      </c>
      <c r="E92" s="93">
        <f t="shared" si="4"/>
        <v>308.55348837209294</v>
      </c>
    </row>
    <row r="93" spans="1:5" ht="12" customHeight="1">
      <c r="A93" s="92" t="s">
        <v>1036</v>
      </c>
      <c r="B93" s="94" t="s">
        <v>1037</v>
      </c>
      <c r="C93" s="373" t="s">
        <v>1480</v>
      </c>
      <c r="D93" s="93">
        <v>199.71627906976741</v>
      </c>
      <c r="E93" s="93">
        <f t="shared" si="4"/>
        <v>199.71627906976741</v>
      </c>
    </row>
    <row r="94" spans="1:5" ht="12" customHeight="1">
      <c r="A94" s="92" t="s">
        <v>2609</v>
      </c>
      <c r="B94" s="94" t="s">
        <v>2611</v>
      </c>
      <c r="C94" s="373" t="s">
        <v>2610</v>
      </c>
      <c r="D94" s="93">
        <v>210.59999999999991</v>
      </c>
      <c r="E94" s="93">
        <f t="shared" si="4"/>
        <v>210.59999999999991</v>
      </c>
    </row>
    <row r="95" spans="1:5" ht="12" customHeight="1">
      <c r="A95" s="92" t="s">
        <v>1603</v>
      </c>
      <c r="B95" s="94" t="s">
        <v>1576</v>
      </c>
      <c r="C95" s="373" t="s">
        <v>1604</v>
      </c>
      <c r="D95" s="93">
        <v>46.79999999999999</v>
      </c>
      <c r="E95" s="93">
        <f t="shared" si="4"/>
        <v>46.79999999999999</v>
      </c>
    </row>
    <row r="96" spans="1:5" ht="12" customHeight="1">
      <c r="A96" s="92" t="s">
        <v>1606</v>
      </c>
      <c r="B96" s="94" t="s">
        <v>1577</v>
      </c>
      <c r="C96" s="373" t="s">
        <v>1605</v>
      </c>
      <c r="D96" s="93">
        <v>56.595348837209286</v>
      </c>
      <c r="E96" s="93">
        <f t="shared" si="4"/>
        <v>56.595348837209286</v>
      </c>
    </row>
    <row r="97" spans="1:5" ht="12" customHeight="1">
      <c r="A97" s="96"/>
      <c r="B97" s="96"/>
      <c r="C97" s="96"/>
      <c r="D97" s="96"/>
      <c r="E97" s="96"/>
    </row>
    <row r="98" spans="1:5" ht="12" customHeight="1">
      <c r="A98" s="96"/>
      <c r="B98" s="96"/>
      <c r="C98" s="96"/>
      <c r="D98" s="96"/>
      <c r="E98" s="96"/>
    </row>
    <row r="99" spans="1:5" ht="15">
      <c r="A99" s="90" t="s">
        <v>2456</v>
      </c>
      <c r="B99" s="90"/>
      <c r="C99" s="90"/>
      <c r="D99" s="90"/>
      <c r="E99" s="122"/>
    </row>
    <row r="100" spans="1:5" ht="12" customHeight="1">
      <c r="A100" s="96"/>
      <c r="B100" s="96"/>
      <c r="C100" s="96"/>
      <c r="D100" s="96"/>
      <c r="E100" s="96"/>
    </row>
    <row r="101" spans="1:5" ht="15">
      <c r="A101" s="91" t="s">
        <v>1236</v>
      </c>
      <c r="B101" s="96"/>
      <c r="C101" s="96"/>
      <c r="D101" s="96"/>
      <c r="E101" s="96"/>
    </row>
    <row r="102" spans="1:5" ht="12" customHeight="1">
      <c r="A102" s="92" t="s">
        <v>3012</v>
      </c>
      <c r="B102" s="94" t="s">
        <v>1285</v>
      </c>
      <c r="C102" s="373" t="s">
        <v>1483</v>
      </c>
      <c r="D102" s="93">
        <v>56.274418604651189</v>
      </c>
      <c r="E102" s="93">
        <f t="shared" ref="E102:E112" si="5">D102*(1+$E$11)*(1-$E$10)</f>
        <v>56.274418604651189</v>
      </c>
    </row>
    <row r="103" spans="1:5" ht="12" customHeight="1">
      <c r="A103" s="92" t="s">
        <v>1038</v>
      </c>
      <c r="B103" s="94" t="s">
        <v>1286</v>
      </c>
      <c r="C103" s="373" t="s">
        <v>1362</v>
      </c>
      <c r="D103" s="93">
        <v>141.97674418604657</v>
      </c>
      <c r="E103" s="93">
        <f t="shared" si="5"/>
        <v>141.97674418604657</v>
      </c>
    </row>
    <row r="104" spans="1:5" ht="12" customHeight="1">
      <c r="A104" s="92" t="s">
        <v>1039</v>
      </c>
      <c r="B104" s="94" t="s">
        <v>1287</v>
      </c>
      <c r="C104" s="373" t="s">
        <v>1484</v>
      </c>
      <c r="D104" s="93">
        <v>267.43255813953499</v>
      </c>
      <c r="E104" s="93">
        <f t="shared" si="5"/>
        <v>267.43255813953499</v>
      </c>
    </row>
    <row r="105" spans="1:5" ht="12" customHeight="1">
      <c r="A105" s="92" t="s">
        <v>1040</v>
      </c>
      <c r="B105" s="94" t="s">
        <v>1288</v>
      </c>
      <c r="C105" s="373" t="s">
        <v>1485</v>
      </c>
      <c r="D105" s="93">
        <v>191.53953488372099</v>
      </c>
      <c r="E105" s="93">
        <v>192</v>
      </c>
    </row>
    <row r="106" spans="1:5" ht="12" customHeight="1">
      <c r="A106" s="92" t="s">
        <v>3039</v>
      </c>
      <c r="B106" s="94" t="s">
        <v>3041</v>
      </c>
      <c r="C106" s="373" t="s">
        <v>3042</v>
      </c>
      <c r="D106" s="93">
        <v>199.28372093023262</v>
      </c>
      <c r="E106" s="93">
        <f t="shared" si="5"/>
        <v>199.28372093023262</v>
      </c>
    </row>
    <row r="107" spans="1:5" ht="12" customHeight="1">
      <c r="A107" s="92" t="s">
        <v>1041</v>
      </c>
      <c r="B107" s="94" t="s">
        <v>1289</v>
      </c>
      <c r="C107" s="373" t="s">
        <v>1486</v>
      </c>
      <c r="D107" s="93">
        <v>194.12093023255818</v>
      </c>
      <c r="E107" s="93">
        <f t="shared" si="5"/>
        <v>194.12093023255818</v>
      </c>
    </row>
    <row r="108" spans="1:5" ht="12" customHeight="1">
      <c r="A108" s="92" t="s">
        <v>1042</v>
      </c>
      <c r="B108" s="94" t="s">
        <v>1290</v>
      </c>
      <c r="C108" s="373" t="s">
        <v>1487</v>
      </c>
      <c r="D108" s="93">
        <v>311.31627906976757</v>
      </c>
      <c r="E108" s="93">
        <f t="shared" si="5"/>
        <v>311.31627906976757</v>
      </c>
    </row>
    <row r="109" spans="1:5" ht="12" customHeight="1">
      <c r="A109" s="92" t="s">
        <v>1043</v>
      </c>
      <c r="B109" s="94" t="s">
        <v>1291</v>
      </c>
      <c r="C109" s="373" t="s">
        <v>1488</v>
      </c>
      <c r="D109" s="93">
        <v>242.65116279069775</v>
      </c>
      <c r="E109" s="93">
        <f t="shared" si="5"/>
        <v>242.65116279069775</v>
      </c>
    </row>
    <row r="110" spans="1:5" ht="12" customHeight="1">
      <c r="A110" s="92" t="s">
        <v>1044</v>
      </c>
      <c r="B110" s="94" t="s">
        <v>1292</v>
      </c>
      <c r="C110" s="373" t="s">
        <v>1489</v>
      </c>
      <c r="D110" s="93">
        <v>208.5767441860466</v>
      </c>
      <c r="E110" s="93">
        <f t="shared" si="5"/>
        <v>208.5767441860466</v>
      </c>
    </row>
    <row r="111" spans="1:5" ht="12" customHeight="1">
      <c r="A111" s="92" t="s">
        <v>1045</v>
      </c>
      <c r="B111" s="94" t="s">
        <v>1293</v>
      </c>
      <c r="C111" s="373" t="s">
        <v>1490</v>
      </c>
      <c r="D111" s="93">
        <v>334.03255813953501</v>
      </c>
      <c r="E111" s="93">
        <f t="shared" si="5"/>
        <v>334.03255813953501</v>
      </c>
    </row>
    <row r="112" spans="1:5" ht="12" customHeight="1">
      <c r="A112" s="92" t="s">
        <v>1046</v>
      </c>
      <c r="B112" s="94" t="s">
        <v>1294</v>
      </c>
      <c r="C112" s="373" t="s">
        <v>1491</v>
      </c>
      <c r="D112" s="93">
        <v>256.59069767441866</v>
      </c>
      <c r="E112" s="93">
        <f t="shared" si="5"/>
        <v>256.59069767441866</v>
      </c>
    </row>
    <row r="113" spans="1:5" ht="12" customHeight="1">
      <c r="A113" s="100"/>
      <c r="B113" s="101"/>
      <c r="C113" s="101"/>
      <c r="D113" s="101"/>
      <c r="E113" s="127"/>
    </row>
    <row r="114" spans="1:5" ht="15">
      <c r="A114" s="91" t="s">
        <v>1238</v>
      </c>
      <c r="B114" s="91"/>
      <c r="C114" s="91"/>
      <c r="D114" s="91"/>
      <c r="E114" s="8"/>
    </row>
    <row r="115" spans="1:5" ht="12" customHeight="1">
      <c r="A115" s="92" t="s">
        <v>1047</v>
      </c>
      <c r="B115" s="94" t="s">
        <v>1295</v>
      </c>
      <c r="C115" s="373" t="s">
        <v>1492</v>
      </c>
      <c r="D115" s="93">
        <v>188.9581395348838</v>
      </c>
      <c r="E115" s="93">
        <f>D115*(1+$E$11)*(1-$E$10)</f>
        <v>188.9581395348838</v>
      </c>
    </row>
    <row r="116" spans="1:5" ht="12" customHeight="1">
      <c r="A116" s="92" t="s">
        <v>3048</v>
      </c>
      <c r="B116" s="94" t="s">
        <v>3049</v>
      </c>
      <c r="C116" s="373" t="s">
        <v>3050</v>
      </c>
      <c r="D116" s="93">
        <v>229.74418604651169</v>
      </c>
      <c r="E116" s="93">
        <f>D116*(1+$E$11)*(1-$E$10)</f>
        <v>229.74418604651169</v>
      </c>
    </row>
    <row r="117" spans="1:5" ht="12" customHeight="1">
      <c r="A117" s="92" t="s">
        <v>3051</v>
      </c>
      <c r="B117" s="94" t="s">
        <v>1289</v>
      </c>
      <c r="C117" s="373" t="s">
        <v>3052</v>
      </c>
      <c r="D117" s="93">
        <v>268.46511627906989</v>
      </c>
      <c r="E117" s="93">
        <f>D117*(1+$E$11)*(1-$E$10)</f>
        <v>268.46511627906989</v>
      </c>
    </row>
    <row r="118" spans="1:5" ht="12" customHeight="1">
      <c r="A118" s="92" t="s">
        <v>1048</v>
      </c>
      <c r="B118" s="94" t="s">
        <v>1292</v>
      </c>
      <c r="C118" s="94" t="s">
        <v>539</v>
      </c>
      <c r="D118" s="93">
        <v>325.25581395348854</v>
      </c>
      <c r="E118" s="93">
        <f>D118*(1+$E$11)*(1-$E$10)</f>
        <v>325.25581395348854</v>
      </c>
    </row>
    <row r="119" spans="1:5" ht="12" customHeight="1">
      <c r="A119" s="97"/>
      <c r="B119" s="97"/>
      <c r="C119" s="97"/>
      <c r="D119" s="97"/>
      <c r="E119" s="126"/>
    </row>
    <row r="120" spans="1:5" ht="12" customHeight="1">
      <c r="A120" s="97"/>
      <c r="B120" s="90"/>
      <c r="C120" s="90"/>
      <c r="D120" s="90"/>
      <c r="E120" s="126"/>
    </row>
    <row r="121" spans="1:5" ht="15">
      <c r="A121" s="90" t="s">
        <v>2457</v>
      </c>
      <c r="B121" s="90"/>
      <c r="C121" s="90"/>
      <c r="D121" s="90"/>
      <c r="E121" s="122"/>
    </row>
    <row r="122" spans="1:5">
      <c r="A122" s="97"/>
      <c r="B122" s="97"/>
      <c r="C122" s="97"/>
      <c r="D122" s="97"/>
      <c r="E122" s="126"/>
    </row>
    <row r="123" spans="1:5" ht="15">
      <c r="A123" s="91" t="s">
        <v>1236</v>
      </c>
      <c r="B123" s="97"/>
      <c r="C123" s="97"/>
      <c r="D123" s="97"/>
      <c r="E123" s="126"/>
    </row>
    <row r="124" spans="1:5" ht="12" customHeight="1">
      <c r="A124" s="92" t="s">
        <v>1049</v>
      </c>
      <c r="B124" s="94" t="s">
        <v>1296</v>
      </c>
      <c r="C124" s="373" t="s">
        <v>1493</v>
      </c>
      <c r="D124" s="93">
        <v>234.39069767441867</v>
      </c>
      <c r="E124" s="93">
        <f t="shared" ref="E124:E132" si="6">D124*(1+$E$11)*(1-$E$10)</f>
        <v>234.39069767441867</v>
      </c>
    </row>
    <row r="125" spans="1:5" ht="12" customHeight="1">
      <c r="A125" s="92" t="s">
        <v>1050</v>
      </c>
      <c r="B125" s="94" t="s">
        <v>1297</v>
      </c>
      <c r="C125" s="373" t="s">
        <v>1494</v>
      </c>
      <c r="D125" s="93">
        <v>250.9116279069768</v>
      </c>
      <c r="E125" s="93">
        <f t="shared" si="6"/>
        <v>250.9116279069768</v>
      </c>
    </row>
    <row r="126" spans="1:5" ht="12" customHeight="1">
      <c r="A126" s="92" t="s">
        <v>1051</v>
      </c>
      <c r="B126" s="94" t="s">
        <v>1298</v>
      </c>
      <c r="C126" s="373" t="s">
        <v>1495</v>
      </c>
      <c r="D126" s="93">
        <v>279.30697674418616</v>
      </c>
      <c r="E126" s="93">
        <f t="shared" si="6"/>
        <v>279.30697674418616</v>
      </c>
    </row>
    <row r="127" spans="1:5" ht="12" customHeight="1">
      <c r="A127" s="92" t="s">
        <v>1052</v>
      </c>
      <c r="B127" s="94" t="s">
        <v>1299</v>
      </c>
      <c r="C127" s="373" t="s">
        <v>1496</v>
      </c>
      <c r="D127" s="93">
        <v>298.40930232558151</v>
      </c>
      <c r="E127" s="93">
        <f t="shared" si="6"/>
        <v>298.40930232558151</v>
      </c>
    </row>
    <row r="128" spans="1:5" ht="12" customHeight="1">
      <c r="A128" s="92" t="s">
        <v>1053</v>
      </c>
      <c r="B128" s="94" t="s">
        <v>1300</v>
      </c>
      <c r="C128" s="373" t="s">
        <v>1497</v>
      </c>
      <c r="D128" s="93">
        <v>405.27906976744202</v>
      </c>
      <c r="E128" s="93">
        <f t="shared" si="6"/>
        <v>405.27906976744202</v>
      </c>
    </row>
    <row r="129" spans="1:5" ht="12" customHeight="1">
      <c r="A129" s="92" t="s">
        <v>2211</v>
      </c>
      <c r="B129" s="94" t="s">
        <v>2212</v>
      </c>
      <c r="C129" s="373" t="s">
        <v>2213</v>
      </c>
      <c r="D129" s="93">
        <v>330.41860465116292</v>
      </c>
      <c r="E129" s="93">
        <f t="shared" si="6"/>
        <v>330.41860465116292</v>
      </c>
    </row>
    <row r="130" spans="1:5" ht="12" customHeight="1">
      <c r="A130" s="92" t="s">
        <v>1054</v>
      </c>
      <c r="B130" s="94" t="s">
        <v>1301</v>
      </c>
      <c r="C130" s="373" t="s">
        <v>1498</v>
      </c>
      <c r="D130" s="93">
        <v>373.26976744186061</v>
      </c>
      <c r="E130" s="93">
        <f t="shared" si="6"/>
        <v>373.26976744186061</v>
      </c>
    </row>
    <row r="131" spans="1:5" ht="12" customHeight="1">
      <c r="A131" s="92" t="s">
        <v>1055</v>
      </c>
      <c r="B131" s="94" t="s">
        <v>1302</v>
      </c>
      <c r="C131" s="373" t="s">
        <v>1499</v>
      </c>
      <c r="D131" s="93">
        <v>400.11627906976753</v>
      </c>
      <c r="E131" s="93">
        <f t="shared" si="6"/>
        <v>400.11627906976753</v>
      </c>
    </row>
    <row r="132" spans="1:5" ht="12" customHeight="1">
      <c r="A132" s="92" t="s">
        <v>1056</v>
      </c>
      <c r="B132" s="94" t="s">
        <v>1303</v>
      </c>
      <c r="C132" s="373" t="s">
        <v>1500</v>
      </c>
      <c r="D132" s="93">
        <v>565.32558139534899</v>
      </c>
      <c r="E132" s="93">
        <f t="shared" si="6"/>
        <v>565.32558139534899</v>
      </c>
    </row>
    <row r="133" spans="1:5" ht="12" customHeight="1">
      <c r="A133" s="100"/>
      <c r="B133" s="101"/>
      <c r="C133" s="101"/>
      <c r="D133" s="101"/>
      <c r="E133" s="127"/>
    </row>
    <row r="134" spans="1:5" ht="15">
      <c r="A134" s="91" t="s">
        <v>1239</v>
      </c>
      <c r="B134" s="91"/>
      <c r="C134" s="91"/>
      <c r="D134" s="91"/>
      <c r="E134" s="8"/>
    </row>
    <row r="135" spans="1:5" ht="12" customHeight="1">
      <c r="A135" s="92" t="s">
        <v>1057</v>
      </c>
      <c r="B135" s="94" t="s">
        <v>1304</v>
      </c>
      <c r="C135" s="373" t="s">
        <v>1501</v>
      </c>
      <c r="D135" s="93">
        <v>448.13023255813965</v>
      </c>
      <c r="E135" s="93">
        <f t="shared" ref="E135:E141" si="7">D135*(1+$E$11)*(1-$E$10)</f>
        <v>448.13023255813965</v>
      </c>
    </row>
    <row r="136" spans="1:5" ht="12" customHeight="1">
      <c r="A136" s="92" t="s">
        <v>1058</v>
      </c>
      <c r="B136" s="94" t="s">
        <v>1305</v>
      </c>
      <c r="C136" s="373" t="s">
        <v>1502</v>
      </c>
      <c r="D136" s="93">
        <v>481.17209302325591</v>
      </c>
      <c r="E136" s="93">
        <f t="shared" si="7"/>
        <v>481.17209302325591</v>
      </c>
    </row>
    <row r="137" spans="1:5" ht="12" customHeight="1">
      <c r="A137" s="92" t="s">
        <v>1059</v>
      </c>
      <c r="B137" s="94" t="s">
        <v>1306</v>
      </c>
      <c r="C137" s="373" t="s">
        <v>1503</v>
      </c>
      <c r="D137" s="93">
        <v>574.61860465116297</v>
      </c>
      <c r="E137" s="93">
        <f t="shared" si="7"/>
        <v>574.61860465116297</v>
      </c>
    </row>
    <row r="138" spans="1:5" ht="12" customHeight="1">
      <c r="A138" s="92" t="s">
        <v>3242</v>
      </c>
      <c r="B138" s="94" t="s">
        <v>3244</v>
      </c>
      <c r="C138" s="373" t="s">
        <v>3246</v>
      </c>
      <c r="D138" s="93">
        <v>498.72558139534897</v>
      </c>
      <c r="E138" s="93">
        <f t="shared" si="7"/>
        <v>498.72558139534897</v>
      </c>
    </row>
    <row r="139" spans="1:5" ht="12" customHeight="1">
      <c r="A139" s="92" t="s">
        <v>1060</v>
      </c>
      <c r="B139" s="94" t="s">
        <v>1307</v>
      </c>
      <c r="C139" s="373" t="s">
        <v>1504</v>
      </c>
      <c r="D139" s="93">
        <v>881.28837209302355</v>
      </c>
      <c r="E139" s="93">
        <f t="shared" si="7"/>
        <v>881.28837209302355</v>
      </c>
    </row>
    <row r="140" spans="1:5" ht="12" customHeight="1">
      <c r="A140" s="92" t="s">
        <v>1061</v>
      </c>
      <c r="B140" s="94" t="s">
        <v>1308</v>
      </c>
      <c r="C140" s="373" t="s">
        <v>1505</v>
      </c>
      <c r="D140" s="93">
        <v>1007.7767441860469</v>
      </c>
      <c r="E140" s="93">
        <f t="shared" si="7"/>
        <v>1007.7767441860469</v>
      </c>
    </row>
    <row r="141" spans="1:5" ht="12" customHeight="1">
      <c r="A141" s="92" t="s">
        <v>3243</v>
      </c>
      <c r="B141" s="94" t="s">
        <v>3245</v>
      </c>
      <c r="C141" s="373" t="s">
        <v>3247</v>
      </c>
      <c r="D141" s="93">
        <v>932.91627906976782</v>
      </c>
      <c r="E141" s="93">
        <f t="shared" si="7"/>
        <v>932.91627906976782</v>
      </c>
    </row>
    <row r="142" spans="1:5" ht="12" customHeight="1">
      <c r="A142" s="90"/>
      <c r="B142" s="101"/>
      <c r="C142" s="101"/>
      <c r="D142" s="101"/>
      <c r="E142" s="127"/>
    </row>
    <row r="143" spans="1:5" ht="12" customHeight="1">
      <c r="A143" s="90"/>
      <c r="B143" s="101"/>
      <c r="C143" s="101"/>
      <c r="D143" s="101"/>
      <c r="E143" s="127"/>
    </row>
    <row r="144" spans="1:5" ht="15">
      <c r="A144" s="90" t="s">
        <v>2458</v>
      </c>
      <c r="B144" s="90"/>
      <c r="C144" s="90"/>
      <c r="D144" s="90"/>
      <c r="E144" s="122"/>
    </row>
    <row r="145" spans="1:5" ht="12" customHeight="1">
      <c r="A145" s="90"/>
      <c r="B145" s="101"/>
      <c r="C145" s="101"/>
      <c r="D145" s="101"/>
      <c r="E145" s="127"/>
    </row>
    <row r="146" spans="1:5" ht="12" customHeight="1">
      <c r="A146" s="92" t="s">
        <v>1062</v>
      </c>
      <c r="B146" s="94" t="s">
        <v>1249</v>
      </c>
      <c r="C146" s="373" t="s">
        <v>1506</v>
      </c>
      <c r="D146" s="93">
        <v>249.36279069767448</v>
      </c>
      <c r="E146" s="93">
        <f t="shared" ref="E146:E153" si="8">D146*(1+$E$11)*(1-$E$10)</f>
        <v>249.36279069767448</v>
      </c>
    </row>
    <row r="147" spans="1:5" ht="12" customHeight="1">
      <c r="A147" s="92" t="s">
        <v>1063</v>
      </c>
      <c r="B147" s="94" t="s">
        <v>1250</v>
      </c>
      <c r="C147" s="373" t="s">
        <v>1507</v>
      </c>
      <c r="D147" s="93">
        <v>376.8837209302327</v>
      </c>
      <c r="E147" s="93">
        <f t="shared" si="8"/>
        <v>376.8837209302327</v>
      </c>
    </row>
    <row r="148" spans="1:5" ht="12" customHeight="1">
      <c r="A148" s="92" t="s">
        <v>1064</v>
      </c>
      <c r="B148" s="94" t="s">
        <v>1251</v>
      </c>
      <c r="C148" s="373" t="s">
        <v>1508</v>
      </c>
      <c r="D148" s="93">
        <v>341.77674418604664</v>
      </c>
      <c r="E148" s="93">
        <f t="shared" si="8"/>
        <v>341.77674418604664</v>
      </c>
    </row>
    <row r="149" spans="1:5" ht="12" customHeight="1">
      <c r="A149" s="92" t="s">
        <v>1065</v>
      </c>
      <c r="B149" s="94" t="s">
        <v>1252</v>
      </c>
      <c r="C149" s="373" t="s">
        <v>1509</v>
      </c>
      <c r="D149" s="93">
        <v>348.48837209302337</v>
      </c>
      <c r="E149" s="93">
        <f t="shared" si="8"/>
        <v>348.48837209302337</v>
      </c>
    </row>
    <row r="150" spans="1:5" ht="12" customHeight="1">
      <c r="A150" s="92" t="s">
        <v>1066</v>
      </c>
      <c r="B150" s="94" t="s">
        <v>1253</v>
      </c>
      <c r="C150" s="373" t="s">
        <v>1510</v>
      </c>
      <c r="D150" s="93">
        <v>437.80465116279083</v>
      </c>
      <c r="E150" s="93">
        <f t="shared" si="8"/>
        <v>437.80465116279083</v>
      </c>
    </row>
    <row r="151" spans="1:5" ht="12" customHeight="1">
      <c r="A151" s="92" t="s">
        <v>1067</v>
      </c>
      <c r="B151" s="94" t="s">
        <v>1254</v>
      </c>
      <c r="C151" s="373" t="s">
        <v>1511</v>
      </c>
      <c r="D151" s="93">
        <v>444.00000000000017</v>
      </c>
      <c r="E151" s="93">
        <f t="shared" si="8"/>
        <v>444.00000000000017</v>
      </c>
    </row>
    <row r="152" spans="1:5" ht="12" customHeight="1">
      <c r="A152" s="92" t="s">
        <v>3057</v>
      </c>
      <c r="B152" s="94" t="s">
        <v>3058</v>
      </c>
      <c r="C152" s="373" t="s">
        <v>3059</v>
      </c>
      <c r="D152" s="93">
        <v>389.79069767441877</v>
      </c>
      <c r="E152" s="93">
        <f>D152*(1+$E$11)*(1-$E$10)</f>
        <v>389.79069767441877</v>
      </c>
    </row>
    <row r="153" spans="1:5" ht="12" customHeight="1">
      <c r="A153" s="92" t="s">
        <v>2613</v>
      </c>
      <c r="B153" s="94" t="s">
        <v>2615</v>
      </c>
      <c r="C153" s="373" t="s">
        <v>2614</v>
      </c>
      <c r="D153" s="93">
        <v>630.37674418604672</v>
      </c>
      <c r="E153" s="93">
        <f t="shared" si="8"/>
        <v>630.37674418604672</v>
      </c>
    </row>
    <row r="154" spans="1:5" ht="12.75">
      <c r="A154" s="13"/>
    </row>
    <row r="155" spans="1:5" ht="12.75">
      <c r="A155" s="13"/>
    </row>
    <row r="156" spans="1:5" ht="12.75">
      <c r="A156" s="112" t="s">
        <v>1121</v>
      </c>
      <c r="B156" s="113"/>
      <c r="C156" s="113"/>
      <c r="D156" s="113"/>
      <c r="E156" s="117"/>
    </row>
    <row r="157" spans="1:5" ht="12.75">
      <c r="A157" s="114"/>
    </row>
    <row r="158" spans="1:5" ht="12.75">
      <c r="A158" s="114" t="s">
        <v>1241</v>
      </c>
    </row>
    <row r="159" spans="1:5" ht="12.75">
      <c r="A159" s="114" t="s">
        <v>1242</v>
      </c>
    </row>
    <row r="160" spans="1:5" ht="12.75">
      <c r="A160" s="114" t="s">
        <v>2492</v>
      </c>
    </row>
    <row r="161" spans="1:5" ht="12.75">
      <c r="A161" s="114" t="s">
        <v>1481</v>
      </c>
    </row>
    <row r="162" spans="1:5" ht="12.75">
      <c r="A162" s="114" t="s">
        <v>1482</v>
      </c>
    </row>
    <row r="163" spans="1:5" ht="12.75">
      <c r="A163" s="114"/>
    </row>
    <row r="164" spans="1:5" ht="12.75">
      <c r="A164" s="114" t="s">
        <v>1240</v>
      </c>
    </row>
    <row r="165" spans="1:5" ht="12.75">
      <c r="A165" s="114" t="s">
        <v>1218</v>
      </c>
    </row>
    <row r="166" spans="1:5" ht="12.75">
      <c r="A166" s="114" t="s">
        <v>3056</v>
      </c>
    </row>
    <row r="167" spans="1:5" ht="12.75">
      <c r="A167" s="114" t="s">
        <v>2425</v>
      </c>
    </row>
    <row r="168" spans="1:5" ht="12.75">
      <c r="A168" s="114"/>
    </row>
    <row r="169" spans="1:5" ht="12.75"/>
    <row r="170" spans="1:5" ht="12.75">
      <c r="A170" s="511" t="s">
        <v>1215</v>
      </c>
      <c r="B170" s="511"/>
      <c r="C170" s="511"/>
      <c r="D170" s="511"/>
      <c r="E170" s="511"/>
    </row>
    <row r="171" spans="1:5" ht="12.75">
      <c r="A171" s="511" t="s">
        <v>110</v>
      </c>
      <c r="B171" s="511"/>
      <c r="C171" s="511"/>
      <c r="D171" s="511"/>
      <c r="E171" s="511"/>
    </row>
  </sheetData>
  <sheetProtection selectLockedCells="1" selectUnlockedCells="1"/>
  <mergeCells count="2">
    <mergeCell ref="A170:E170"/>
    <mergeCell ref="A171:E171"/>
  </mergeCells>
  <hyperlinks>
    <hyperlink ref="A171" location="1! Содержание.A1" display="ВЕРНУТЬСЯ К СОДЕРЖАНИЮ"/>
    <hyperlink ref="A171:E171" location="'1. Содержание'!A1" display="ВЕРНУТЬСЯ К СОДЕРЖАНИЮ"/>
    <hyperlink ref="A170" location="1! Содержание.A1" display="ВЕРНУТЬСЯ К СОДЕРЖАНИЮ"/>
    <hyperlink ref="A6" location="'13. BUS и MF приводы'!A153" display="* См. также примечания в нижней части данной страницы."/>
    <hyperlink ref="A170:E170" location="'13. BUS и MF приводы'!A1" display="ВЕРНУТЬСЯ НА НАЧАЛО СТРАНИЦЫ"/>
    <hyperlink ref="C13" r:id="rId1"/>
    <hyperlink ref="C14" r:id="rId2"/>
    <hyperlink ref="C15" r:id="rId3"/>
    <hyperlink ref="C16" r:id="rId4"/>
    <hyperlink ref="C18" r:id="rId5"/>
    <hyperlink ref="C19" r:id="rId6"/>
    <hyperlink ref="C20" r:id="rId7"/>
    <hyperlink ref="C21" r:id="rId8"/>
    <hyperlink ref="C22" r:id="rId9"/>
    <hyperlink ref="C23" r:id="rId10"/>
    <hyperlink ref="C24" r:id="rId11"/>
    <hyperlink ref="C25" r:id="rId12"/>
    <hyperlink ref="C26" r:id="rId13"/>
    <hyperlink ref="C27" r:id="rId14"/>
    <hyperlink ref="C28" r:id="rId15"/>
    <hyperlink ref="C29" r:id="rId16"/>
    <hyperlink ref="C34" r:id="rId17"/>
    <hyperlink ref="C35" r:id="rId18"/>
    <hyperlink ref="C36" r:id="rId19"/>
    <hyperlink ref="C39" r:id="rId20"/>
    <hyperlink ref="C40" r:id="rId21"/>
    <hyperlink ref="C41" r:id="rId22"/>
    <hyperlink ref="C43" r:id="rId23"/>
    <hyperlink ref="C44" r:id="rId24"/>
    <hyperlink ref="C45" r:id="rId25"/>
    <hyperlink ref="C46" r:id="rId26"/>
    <hyperlink ref="C47" r:id="rId27"/>
    <hyperlink ref="C48" r:id="rId28"/>
    <hyperlink ref="C49" r:id="rId29"/>
    <hyperlink ref="C50" r:id="rId30"/>
    <hyperlink ref="C56" r:id="rId31"/>
    <hyperlink ref="C57" r:id="rId32"/>
    <hyperlink ref="C58" r:id="rId33"/>
    <hyperlink ref="C59" r:id="rId34"/>
    <hyperlink ref="C60" r:id="rId35"/>
    <hyperlink ref="C65" r:id="rId36"/>
    <hyperlink ref="C66" r:id="rId37"/>
    <hyperlink ref="C67" r:id="rId38"/>
    <hyperlink ref="C69" r:id="rId39"/>
    <hyperlink ref="C70" r:id="rId40"/>
    <hyperlink ref="C71" r:id="rId41"/>
    <hyperlink ref="C73" r:id="rId42"/>
    <hyperlink ref="C74" r:id="rId43"/>
    <hyperlink ref="C75" r:id="rId44"/>
    <hyperlink ref="C90" r:id="rId45"/>
    <hyperlink ref="C89" r:id="rId46"/>
    <hyperlink ref="C102" r:id="rId47"/>
    <hyperlink ref="C103" r:id="rId48"/>
    <hyperlink ref="C104" r:id="rId49"/>
    <hyperlink ref="C105" r:id="rId50"/>
    <hyperlink ref="C107" r:id="rId51"/>
    <hyperlink ref="C108" r:id="rId52"/>
    <hyperlink ref="C109" r:id="rId53"/>
    <hyperlink ref="C110" r:id="rId54"/>
    <hyperlink ref="C111" r:id="rId55"/>
    <hyperlink ref="C112" r:id="rId56"/>
    <hyperlink ref="C115" r:id="rId57"/>
    <hyperlink ref="C124" r:id="rId58"/>
    <hyperlink ref="C125" r:id="rId59"/>
    <hyperlink ref="C126" r:id="rId60"/>
    <hyperlink ref="C127" r:id="rId61"/>
    <hyperlink ref="C128" r:id="rId62"/>
    <hyperlink ref="C130" r:id="rId63"/>
    <hyperlink ref="C131" r:id="rId64"/>
    <hyperlink ref="C132" r:id="rId65"/>
    <hyperlink ref="C135" r:id="rId66"/>
    <hyperlink ref="C136" r:id="rId67"/>
    <hyperlink ref="C137" r:id="rId68"/>
    <hyperlink ref="C139" r:id="rId69"/>
    <hyperlink ref="C140" r:id="rId70"/>
    <hyperlink ref="C146" r:id="rId71"/>
    <hyperlink ref="C147" r:id="rId72"/>
    <hyperlink ref="C148" r:id="rId73"/>
    <hyperlink ref="C149" r:id="rId74"/>
    <hyperlink ref="C150" r:id="rId75"/>
    <hyperlink ref="C151" r:id="rId76"/>
    <hyperlink ref="C88" r:id="rId77"/>
    <hyperlink ref="C82" r:id="rId78"/>
    <hyperlink ref="C83" r:id="rId79"/>
    <hyperlink ref="C86" r:id="rId80"/>
    <hyperlink ref="C87" r:id="rId81"/>
    <hyperlink ref="C91" r:id="rId82"/>
    <hyperlink ref="C92" r:id="rId83"/>
    <hyperlink ref="C93" r:id="rId84"/>
    <hyperlink ref="C95" r:id="rId85"/>
    <hyperlink ref="C96" r:id="rId86"/>
    <hyperlink ref="C129" r:id="rId87"/>
    <hyperlink ref="C55" r:id="rId88"/>
    <hyperlink ref="C94" r:id="rId89"/>
    <hyperlink ref="C153" r:id="rId90"/>
    <hyperlink ref="C81" r:id="rId91" display="http://www.belimo.ch/CH/EN/Product/FireSmoke/ProductDetail.cfm?MatNr=BLF24-T-ST&amp;CatNr=030101010102"/>
    <hyperlink ref="C85" r:id="rId92" display="http://www.belimo.ch/CH/EN/Product/FireSmoke/ProductDetail.cfm?MatNr=BLF24-T-ST&amp;CatNr=030101010102"/>
    <hyperlink ref="A8" r:id="rId93"/>
    <hyperlink ref="C106" r:id="rId94"/>
    <hyperlink ref="C68" r:id="rId95"/>
    <hyperlink ref="C72" r:id="rId96"/>
    <hyperlink ref="C116" r:id="rId97"/>
    <hyperlink ref="C117" r:id="rId98"/>
    <hyperlink ref="C30" r:id="rId99"/>
    <hyperlink ref="C31" r:id="rId100"/>
    <hyperlink ref="C152" r:id="rId101"/>
    <hyperlink ref="C17" r:id="rId102"/>
    <hyperlink ref="C138" r:id="rId103"/>
    <hyperlink ref="C141" r:id="rId104"/>
  </hyperlinks>
  <pageMargins left="0.55138888888888893" right="0.19652777777777777" top="0.31527777777777777" bottom="0.19652777777777777" header="0.51180555555555551" footer="0.51180555555555551"/>
  <pageSetup scale="92" firstPageNumber="0" fitToHeight="0" orientation="portrait" horizontalDpi="300" verticalDpi="300" r:id="rId105"/>
  <headerFooter alignWithMargins="0"/>
  <drawing r:id="rId106"/>
</worksheet>
</file>

<file path=xl/worksheets/sheet14.xml><?xml version="1.0" encoding="utf-8"?>
<worksheet xmlns="http://schemas.openxmlformats.org/spreadsheetml/2006/main" xmlns:r="http://schemas.openxmlformats.org/officeDocument/2006/relationships">
  <sheetPr codeName="Лист17">
    <tabColor theme="9" tint="0.59999389629810485"/>
  </sheetPr>
  <dimension ref="A1:G115"/>
  <sheetViews>
    <sheetView zoomScaleNormal="100" zoomScaleSheetLayoutView="100" workbookViewId="0"/>
  </sheetViews>
  <sheetFormatPr defaultRowHeight="12" customHeight="1"/>
  <cols>
    <col min="1" max="1" width="26.28515625" style="1" customWidth="1"/>
    <col min="2" max="2" width="75" style="2" customWidth="1"/>
    <col min="3" max="3" width="4.85546875" style="134" customWidth="1"/>
    <col min="4" max="4" width="4.85546875" style="134" hidden="1" customWidth="1"/>
    <col min="5" max="5" width="6.5703125" style="50" customWidth="1"/>
    <col min="6" max="16384" width="9.140625" style="3"/>
  </cols>
  <sheetData>
    <row r="1" spans="1:5" ht="15.75">
      <c r="A1" s="87" t="s">
        <v>2459</v>
      </c>
      <c r="C1" s="31"/>
      <c r="D1" s="31"/>
      <c r="E1" s="16"/>
    </row>
    <row r="2" spans="1:5" ht="15.75">
      <c r="A2" s="87" t="s">
        <v>1735</v>
      </c>
      <c r="C2" s="31"/>
      <c r="D2" s="31"/>
      <c r="E2" s="16"/>
    </row>
    <row r="3" spans="1:5" ht="15.75">
      <c r="A3" s="87" t="s">
        <v>943</v>
      </c>
      <c r="C3" s="31"/>
      <c r="D3" s="31"/>
      <c r="E3" s="16"/>
    </row>
    <row r="4" spans="1:5" ht="12.75">
      <c r="A4" s="115" t="s">
        <v>3165</v>
      </c>
      <c r="C4" s="31"/>
      <c r="D4" s="31"/>
      <c r="E4" s="16"/>
    </row>
    <row r="5" spans="1:5" ht="12" customHeight="1">
      <c r="A5" s="469" t="s">
        <v>2966</v>
      </c>
      <c r="B5" s="6"/>
      <c r="C5" s="31"/>
      <c r="D5" s="31"/>
      <c r="E5" s="16"/>
    </row>
    <row r="6" spans="1:5" ht="12" customHeight="1">
      <c r="A6" s="5"/>
      <c r="B6" s="6"/>
      <c r="C6" s="31"/>
      <c r="D6" s="31"/>
      <c r="E6" s="16"/>
    </row>
    <row r="7" spans="1:5" ht="15">
      <c r="A7" s="90" t="s">
        <v>2460</v>
      </c>
      <c r="B7" s="6"/>
      <c r="C7" s="31"/>
      <c r="D7" s="31"/>
      <c r="E7" s="16"/>
    </row>
    <row r="8" spans="1:5" ht="12" customHeight="1">
      <c r="A8" s="5"/>
      <c r="B8" s="6"/>
      <c r="C8" s="31"/>
      <c r="D8" s="31"/>
      <c r="E8" s="16"/>
    </row>
    <row r="9" spans="1:5" ht="12" customHeight="1">
      <c r="A9" s="172" t="s">
        <v>1636</v>
      </c>
      <c r="B9" s="83" t="s">
        <v>1637</v>
      </c>
      <c r="C9" s="31"/>
      <c r="D9" s="31"/>
      <c r="E9" s="16"/>
    </row>
    <row r="10" spans="1:5" ht="12" customHeight="1">
      <c r="A10" s="173"/>
      <c r="B10" s="83" t="s">
        <v>3064</v>
      </c>
      <c r="C10" s="31"/>
      <c r="D10" s="31"/>
      <c r="E10" s="16"/>
    </row>
    <row r="11" spans="1:5" ht="12" customHeight="1">
      <c r="A11" s="5"/>
      <c r="B11" s="6"/>
      <c r="C11" s="31"/>
      <c r="D11" s="31"/>
      <c r="E11" s="16"/>
    </row>
    <row r="12" spans="1:5" ht="12" customHeight="1">
      <c r="A12" s="172" t="s">
        <v>1620</v>
      </c>
      <c r="B12" s="83" t="s">
        <v>1619</v>
      </c>
      <c r="C12" s="31"/>
      <c r="D12" s="31"/>
      <c r="E12" s="16"/>
    </row>
    <row r="13" spans="1:5" ht="12" customHeight="1">
      <c r="A13" s="171"/>
      <c r="B13" s="83"/>
      <c r="C13" s="31"/>
      <c r="D13" s="31"/>
      <c r="E13" s="16"/>
    </row>
    <row r="14" spans="1:5" ht="12" customHeight="1">
      <c r="A14" s="172" t="s">
        <v>1622</v>
      </c>
      <c r="B14" s="83" t="s">
        <v>1616</v>
      </c>
      <c r="C14" s="33"/>
      <c r="D14" s="33"/>
      <c r="E14" s="20"/>
    </row>
    <row r="15" spans="1:5" ht="12" customHeight="1">
      <c r="A15" s="4"/>
      <c r="B15" s="83" t="s">
        <v>1607</v>
      </c>
      <c r="C15" s="33"/>
      <c r="D15" s="33"/>
      <c r="E15" s="20"/>
    </row>
    <row r="16" spans="1:5" ht="12" customHeight="1">
      <c r="A16" s="4"/>
      <c r="B16" s="83" t="s">
        <v>1608</v>
      </c>
      <c r="C16" s="33"/>
      <c r="D16" s="33"/>
      <c r="E16" s="20"/>
    </row>
    <row r="17" spans="1:7" ht="12" customHeight="1">
      <c r="A17" s="4"/>
      <c r="B17" s="83" t="s">
        <v>1609</v>
      </c>
      <c r="C17" s="33"/>
      <c r="D17" s="33"/>
      <c r="E17" s="20"/>
    </row>
    <row r="18" spans="1:7" ht="12" customHeight="1">
      <c r="A18" s="4"/>
      <c r="B18" s="83" t="s">
        <v>1610</v>
      </c>
      <c r="C18" s="33"/>
      <c r="D18" s="33"/>
      <c r="E18" s="20"/>
    </row>
    <row r="19" spans="1:7" ht="12" customHeight="1">
      <c r="A19" s="4"/>
      <c r="B19" s="83" t="s">
        <v>1617</v>
      </c>
      <c r="C19" s="33"/>
      <c r="D19" s="33"/>
      <c r="E19" s="20"/>
    </row>
    <row r="20" spans="1:7" ht="12" customHeight="1">
      <c r="A20" s="4"/>
      <c r="B20" s="83"/>
      <c r="C20" s="33"/>
      <c r="D20" s="33"/>
      <c r="E20" s="20"/>
    </row>
    <row r="21" spans="1:7" ht="12" customHeight="1">
      <c r="A21" s="172" t="s">
        <v>1623</v>
      </c>
      <c r="B21" s="83" t="s">
        <v>1618</v>
      </c>
      <c r="C21" s="33"/>
      <c r="D21" s="33"/>
      <c r="E21" s="20"/>
    </row>
    <row r="22" spans="1:7" ht="12" customHeight="1">
      <c r="A22" s="4"/>
      <c r="B22" s="83" t="s">
        <v>1611</v>
      </c>
      <c r="C22" s="33"/>
      <c r="D22" s="33"/>
      <c r="E22" s="20"/>
    </row>
    <row r="23" spans="1:7" ht="12" customHeight="1">
      <c r="A23" s="4"/>
      <c r="B23" s="83" t="s">
        <v>1612</v>
      </c>
      <c r="C23" s="33"/>
      <c r="D23" s="33"/>
      <c r="E23" s="20"/>
    </row>
    <row r="24" spans="1:7" ht="12" customHeight="1">
      <c r="A24" s="4"/>
      <c r="B24" s="83" t="s">
        <v>1613</v>
      </c>
      <c r="C24" s="33"/>
      <c r="D24" s="33"/>
      <c r="E24" s="20"/>
    </row>
    <row r="25" spans="1:7" ht="12" customHeight="1">
      <c r="A25" s="4"/>
      <c r="B25" s="83" t="s">
        <v>1614</v>
      </c>
      <c r="C25" s="33"/>
      <c r="D25" s="33"/>
      <c r="E25" s="20"/>
    </row>
    <row r="26" spans="1:7" ht="12" customHeight="1">
      <c r="A26" s="4"/>
      <c r="B26" s="83" t="s">
        <v>1615</v>
      </c>
      <c r="C26" s="33"/>
      <c r="D26" s="33"/>
      <c r="E26" s="20"/>
    </row>
    <row r="27" spans="1:7" ht="12" customHeight="1">
      <c r="A27" s="5"/>
      <c r="B27" s="6"/>
      <c r="C27" s="31"/>
      <c r="D27" s="31"/>
      <c r="E27" s="16"/>
    </row>
    <row r="28" spans="1:7" ht="15">
      <c r="A28" s="174" t="s">
        <v>2461</v>
      </c>
      <c r="B28" s="9"/>
      <c r="C28" s="435" t="s">
        <v>2746</v>
      </c>
      <c r="D28" s="435"/>
      <c r="E28" s="436">
        <v>0</v>
      </c>
    </row>
    <row r="29" spans="1:7" ht="14.25">
      <c r="A29" s="8"/>
      <c r="B29" s="80"/>
      <c r="C29" s="434" t="s">
        <v>2967</v>
      </c>
      <c r="D29" s="434"/>
      <c r="E29" s="436">
        <v>0</v>
      </c>
    </row>
    <row r="30" spans="1:7" s="8" customFormat="1" ht="15">
      <c r="A30" s="91" t="s">
        <v>1236</v>
      </c>
      <c r="B30" s="84"/>
      <c r="C30" s="84"/>
      <c r="D30" s="84"/>
      <c r="E30" s="121"/>
      <c r="G30" s="3"/>
    </row>
    <row r="31" spans="1:7" s="8" customFormat="1" ht="12" customHeight="1">
      <c r="A31" s="92" t="s">
        <v>114</v>
      </c>
      <c r="B31" s="94" t="s">
        <v>1692</v>
      </c>
      <c r="C31" s="168" t="s">
        <v>1624</v>
      </c>
      <c r="D31" s="93">
        <v>250.34651162790703</v>
      </c>
      <c r="E31" s="93">
        <f>D31*(1+$E$29)*(1-$E$28)</f>
        <v>250.34651162790703</v>
      </c>
      <c r="G31" s="3"/>
    </row>
    <row r="32" spans="1:7" s="8" customFormat="1" ht="12" customHeight="1">
      <c r="A32" s="92" t="s">
        <v>117</v>
      </c>
      <c r="B32" s="94" t="s">
        <v>1693</v>
      </c>
      <c r="C32" s="168" t="s">
        <v>1625</v>
      </c>
      <c r="D32" s="93">
        <v>273.51627906976751</v>
      </c>
      <c r="E32" s="93">
        <f t="shared" ref="E32:E46" si="0">D32*(1+$E$29)*(1-$E$28)</f>
        <v>273.51627906976751</v>
      </c>
      <c r="G32" s="3"/>
    </row>
    <row r="33" spans="1:7" s="8" customFormat="1" ht="12" customHeight="1">
      <c r="A33" s="92" t="s">
        <v>118</v>
      </c>
      <c r="B33" s="94" t="s">
        <v>1694</v>
      </c>
      <c r="C33" s="168" t="s">
        <v>1626</v>
      </c>
      <c r="D33" s="93">
        <v>309.11860465116285</v>
      </c>
      <c r="E33" s="93">
        <f t="shared" si="0"/>
        <v>309.11860465116285</v>
      </c>
      <c r="G33" s="3"/>
    </row>
    <row r="34" spans="1:7" s="8" customFormat="1" ht="12" customHeight="1">
      <c r="A34" s="92" t="s">
        <v>116</v>
      </c>
      <c r="B34" s="94" t="s">
        <v>1695</v>
      </c>
      <c r="C34" s="168" t="s">
        <v>1627</v>
      </c>
      <c r="D34" s="93">
        <v>291.03488372093028</v>
      </c>
      <c r="E34" s="93">
        <f t="shared" si="0"/>
        <v>291.03488372093028</v>
      </c>
      <c r="G34" s="3"/>
    </row>
    <row r="35" spans="1:7" s="8" customFormat="1" ht="12" customHeight="1">
      <c r="A35" s="92" t="s">
        <v>115</v>
      </c>
      <c r="B35" s="94" t="s">
        <v>1639</v>
      </c>
      <c r="C35" s="168" t="s">
        <v>1628</v>
      </c>
      <c r="D35" s="93">
        <v>322.68139534883727</v>
      </c>
      <c r="E35" s="93">
        <f t="shared" si="0"/>
        <v>322.68139534883727</v>
      </c>
      <c r="G35" s="3"/>
    </row>
    <row r="36" spans="1:7" s="8" customFormat="1" ht="12" customHeight="1">
      <c r="A36" s="92" t="s">
        <v>111</v>
      </c>
      <c r="B36" s="94" t="s">
        <v>1696</v>
      </c>
      <c r="C36" s="168" t="s">
        <v>1629</v>
      </c>
      <c r="D36" s="93">
        <v>253.1720930232558</v>
      </c>
      <c r="E36" s="93">
        <f t="shared" si="0"/>
        <v>253.1720930232558</v>
      </c>
      <c r="G36" s="3"/>
    </row>
    <row r="37" spans="1:7" s="8" customFormat="1" ht="12" customHeight="1">
      <c r="A37" s="92" t="s">
        <v>112</v>
      </c>
      <c r="B37" s="94" t="s">
        <v>1697</v>
      </c>
      <c r="C37" s="168" t="s">
        <v>1630</v>
      </c>
      <c r="D37" s="93">
        <v>276.90697674418607</v>
      </c>
      <c r="E37" s="93">
        <f t="shared" si="0"/>
        <v>276.90697674418607</v>
      </c>
      <c r="G37" s="3"/>
    </row>
    <row r="38" spans="1:7" s="8" customFormat="1" ht="12" customHeight="1">
      <c r="A38" s="92" t="s">
        <v>113</v>
      </c>
      <c r="B38" s="94" t="s">
        <v>1698</v>
      </c>
      <c r="C38" s="168" t="s">
        <v>1631</v>
      </c>
      <c r="D38" s="93">
        <v>335.11395348837215</v>
      </c>
      <c r="E38" s="93">
        <f t="shared" si="0"/>
        <v>335.11395348837215</v>
      </c>
      <c r="G38" s="3"/>
    </row>
    <row r="39" spans="1:7" s="8" customFormat="1" ht="12" customHeight="1">
      <c r="A39" s="92" t="s">
        <v>122</v>
      </c>
      <c r="B39" s="94" t="s">
        <v>1699</v>
      </c>
      <c r="C39" s="168" t="s">
        <v>1643</v>
      </c>
      <c r="D39" s="93">
        <v>270.12558139534883</v>
      </c>
      <c r="E39" s="93">
        <f t="shared" si="0"/>
        <v>270.12558139534883</v>
      </c>
      <c r="G39" s="3"/>
    </row>
    <row r="40" spans="1:7" s="8" customFormat="1" ht="12" customHeight="1">
      <c r="A40" s="92" t="s">
        <v>125</v>
      </c>
      <c r="B40" s="94" t="s">
        <v>1700</v>
      </c>
      <c r="C40" s="168" t="s">
        <v>1644</v>
      </c>
      <c r="D40" s="93">
        <v>302.90232558139542</v>
      </c>
      <c r="E40" s="93">
        <f t="shared" si="0"/>
        <v>302.90232558139542</v>
      </c>
      <c r="G40" s="3"/>
    </row>
    <row r="41" spans="1:7" s="8" customFormat="1" ht="12" customHeight="1">
      <c r="A41" s="92" t="s">
        <v>126</v>
      </c>
      <c r="B41" s="94" t="s">
        <v>1701</v>
      </c>
      <c r="C41" s="168" t="s">
        <v>1645</v>
      </c>
      <c r="D41" s="93">
        <v>335.67906976744189</v>
      </c>
      <c r="E41" s="93">
        <f t="shared" si="0"/>
        <v>335.67906976744189</v>
      </c>
      <c r="G41" s="3"/>
    </row>
    <row r="42" spans="1:7" s="8" customFormat="1" ht="12" customHeight="1">
      <c r="A42" s="92" t="s">
        <v>124</v>
      </c>
      <c r="B42" s="94" t="s">
        <v>1702</v>
      </c>
      <c r="C42" s="168" t="s">
        <v>1646</v>
      </c>
      <c r="D42" s="93">
        <v>317.59534883720937</v>
      </c>
      <c r="E42" s="93">
        <f t="shared" si="0"/>
        <v>317.59534883720937</v>
      </c>
      <c r="G42" s="3"/>
    </row>
    <row r="43" spans="1:7" s="8" customFormat="1" ht="12" customHeight="1">
      <c r="A43" s="92" t="s">
        <v>123</v>
      </c>
      <c r="B43" s="94" t="s">
        <v>1642</v>
      </c>
      <c r="C43" s="168" t="s">
        <v>1647</v>
      </c>
      <c r="D43" s="93">
        <v>348.67674418604656</v>
      </c>
      <c r="E43" s="93">
        <f t="shared" si="0"/>
        <v>348.67674418604656</v>
      </c>
      <c r="G43" s="3"/>
    </row>
    <row r="44" spans="1:7" s="8" customFormat="1" ht="12" customHeight="1">
      <c r="A44" s="92" t="s">
        <v>119</v>
      </c>
      <c r="B44" s="94" t="s">
        <v>1703</v>
      </c>
      <c r="C44" s="168" t="s">
        <v>1648</v>
      </c>
      <c r="D44" s="93">
        <v>273.51627906976751</v>
      </c>
      <c r="E44" s="93">
        <f t="shared" si="0"/>
        <v>273.51627906976751</v>
      </c>
      <c r="G44" s="3"/>
    </row>
    <row r="45" spans="1:7" s="8" customFormat="1" ht="12" customHeight="1">
      <c r="A45" s="92" t="s">
        <v>120</v>
      </c>
      <c r="B45" s="94" t="s">
        <v>1704</v>
      </c>
      <c r="C45" s="168" t="s">
        <v>1649</v>
      </c>
      <c r="D45" s="93">
        <v>305.72790697674424</v>
      </c>
      <c r="E45" s="93">
        <f t="shared" si="0"/>
        <v>305.72790697674424</v>
      </c>
      <c r="G45" s="3"/>
    </row>
    <row r="46" spans="1:7" s="8" customFormat="1" ht="12" customHeight="1">
      <c r="A46" s="92" t="s">
        <v>121</v>
      </c>
      <c r="B46" s="94" t="s">
        <v>1705</v>
      </c>
      <c r="C46" s="168" t="s">
        <v>1650</v>
      </c>
      <c r="D46" s="93">
        <v>361.67441860465124</v>
      </c>
      <c r="E46" s="93">
        <f t="shared" si="0"/>
        <v>361.67441860465124</v>
      </c>
      <c r="G46" s="3"/>
    </row>
    <row r="47" spans="1:7" s="8" customFormat="1" ht="12" customHeight="1">
      <c r="A47" s="92" t="s">
        <v>1633</v>
      </c>
      <c r="B47" s="94" t="s">
        <v>1640</v>
      </c>
      <c r="C47" s="168" t="s">
        <v>1632</v>
      </c>
      <c r="D47" s="93" t="s">
        <v>1027</v>
      </c>
      <c r="E47" s="93" t="s">
        <v>1027</v>
      </c>
      <c r="G47" s="3"/>
    </row>
    <row r="48" spans="1:7" s="8" customFormat="1" ht="12" customHeight="1">
      <c r="A48" s="92" t="s">
        <v>1634</v>
      </c>
      <c r="B48" s="94" t="s">
        <v>1641</v>
      </c>
      <c r="C48" s="168" t="s">
        <v>1635</v>
      </c>
      <c r="D48" s="93" t="s">
        <v>1027</v>
      </c>
      <c r="E48" s="93" t="s">
        <v>1027</v>
      </c>
      <c r="G48" s="3"/>
    </row>
    <row r="49" spans="1:5" ht="12" customHeight="1">
      <c r="A49" s="81"/>
      <c r="B49" s="110"/>
      <c r="C49" s="110"/>
      <c r="D49" s="110"/>
      <c r="E49" s="47"/>
    </row>
    <row r="50" spans="1:5" ht="15">
      <c r="A50" s="91" t="s">
        <v>1653</v>
      </c>
      <c r="B50" s="84"/>
      <c r="C50" s="84"/>
      <c r="D50" s="84"/>
      <c r="E50" s="121"/>
    </row>
    <row r="51" spans="1:5" ht="12" customHeight="1">
      <c r="A51" s="92" t="s">
        <v>1652</v>
      </c>
      <c r="B51" s="94" t="s">
        <v>1654</v>
      </c>
      <c r="C51" s="168" t="s">
        <v>1651</v>
      </c>
      <c r="D51" s="93">
        <v>483.23720930232548</v>
      </c>
      <c r="E51" s="93">
        <f>D51*(1+$E$29)*(1-$E$28)</f>
        <v>483.23720930232548</v>
      </c>
    </row>
    <row r="52" spans="1:5" ht="12" customHeight="1">
      <c r="A52" s="92" t="s">
        <v>1656</v>
      </c>
      <c r="B52" s="94" t="s">
        <v>1657</v>
      </c>
      <c r="C52" s="168" t="s">
        <v>1655</v>
      </c>
      <c r="D52" s="93">
        <v>545.27441860465115</v>
      </c>
      <c r="E52" s="93">
        <f>D52*(1+$E$29)*(1-$E$28)</f>
        <v>545.27441860465115</v>
      </c>
    </row>
    <row r="53" spans="1:5" ht="12" customHeight="1">
      <c r="A53" s="92" t="s">
        <v>1659</v>
      </c>
      <c r="B53" s="94" t="s">
        <v>1660</v>
      </c>
      <c r="C53" s="168" t="s">
        <v>1658</v>
      </c>
      <c r="D53" s="93">
        <v>604.04651162790685</v>
      </c>
      <c r="E53" s="93">
        <f>D53*(1+$E$29)*(1-$E$28)</f>
        <v>604.04651162790685</v>
      </c>
    </row>
    <row r="54" spans="1:5" ht="12" customHeight="1">
      <c r="A54" s="79"/>
      <c r="B54" s="110"/>
      <c r="C54" s="110"/>
      <c r="D54" s="110"/>
      <c r="E54" s="47"/>
    </row>
    <row r="55" spans="1:5" ht="12" customHeight="1">
      <c r="A55" s="79"/>
      <c r="B55" s="110"/>
      <c r="C55" s="110"/>
      <c r="D55" s="110"/>
      <c r="E55" s="47"/>
    </row>
    <row r="56" spans="1:5" ht="15">
      <c r="A56" s="174" t="s">
        <v>2462</v>
      </c>
      <c r="B56" s="110"/>
      <c r="C56" s="110"/>
      <c r="D56" s="110"/>
      <c r="E56" s="47"/>
    </row>
    <row r="57" spans="1:5" ht="12" customHeight="1">
      <c r="A57" s="90"/>
      <c r="B57" s="110"/>
      <c r="C57" s="110"/>
      <c r="D57" s="110"/>
      <c r="E57" s="47"/>
    </row>
    <row r="58" spans="1:5" ht="15">
      <c r="A58" s="91" t="s">
        <v>1236</v>
      </c>
      <c r="B58" s="14"/>
      <c r="C58" s="15"/>
      <c r="D58" s="15"/>
      <c r="E58" s="47"/>
    </row>
    <row r="59" spans="1:5" ht="12" customHeight="1">
      <c r="A59" s="92" t="s">
        <v>714</v>
      </c>
      <c r="B59" s="94" t="s">
        <v>1706</v>
      </c>
      <c r="C59" s="168" t="s">
        <v>1661</v>
      </c>
      <c r="D59" s="93">
        <v>263.76976744186049</v>
      </c>
      <c r="E59" s="93">
        <f>D59*(1+$E$29)*(1-$E$28)</f>
        <v>263.76976744186049</v>
      </c>
    </row>
    <row r="60" spans="1:5" ht="12" customHeight="1">
      <c r="A60" s="92" t="s">
        <v>715</v>
      </c>
      <c r="B60" s="94" t="s">
        <v>1707</v>
      </c>
      <c r="C60" s="168" t="s">
        <v>1662</v>
      </c>
      <c r="D60" s="93">
        <v>325.54883720930235</v>
      </c>
      <c r="E60" s="93">
        <f>D60*(1+$E$29)*(1-$E$28)</f>
        <v>325.54883720930235</v>
      </c>
    </row>
    <row r="61" spans="1:5" ht="12" customHeight="1">
      <c r="A61" s="92" t="s">
        <v>713</v>
      </c>
      <c r="B61" s="94" t="s">
        <v>1708</v>
      </c>
      <c r="C61" s="168" t="s">
        <v>1663</v>
      </c>
      <c r="D61" s="93">
        <v>262.69534883720934</v>
      </c>
      <c r="E61" s="93">
        <f>D61*(1+$E$29)*(1-$E$28)</f>
        <v>262.69534883720934</v>
      </c>
    </row>
    <row r="62" spans="1:5" ht="12" customHeight="1">
      <c r="A62" s="79"/>
      <c r="B62" s="110"/>
      <c r="C62" s="110"/>
      <c r="D62" s="110"/>
      <c r="E62" s="47"/>
    </row>
    <row r="63" spans="1:5" ht="12" customHeight="1">
      <c r="A63" s="79"/>
      <c r="B63" s="110"/>
      <c r="C63" s="110"/>
      <c r="D63" s="110"/>
      <c r="E63" s="47"/>
    </row>
    <row r="64" spans="1:5" ht="15">
      <c r="A64" s="90" t="s">
        <v>2463</v>
      </c>
      <c r="B64" s="110"/>
      <c r="C64" s="110"/>
      <c r="D64" s="110"/>
      <c r="E64" s="47"/>
    </row>
    <row r="65" spans="1:5" ht="12" customHeight="1">
      <c r="A65" s="79"/>
      <c r="B65" s="110"/>
      <c r="C65" s="110"/>
      <c r="D65" s="110"/>
      <c r="E65" s="47"/>
    </row>
    <row r="66" spans="1:5" ht="12" customHeight="1">
      <c r="A66" s="172" t="s">
        <v>1636</v>
      </c>
      <c r="B66" s="83" t="s">
        <v>1637</v>
      </c>
      <c r="C66" s="110"/>
      <c r="D66" s="110"/>
      <c r="E66" s="47"/>
    </row>
    <row r="67" spans="1:5" ht="12" customHeight="1">
      <c r="A67" s="173"/>
      <c r="B67" s="83" t="s">
        <v>1638</v>
      </c>
      <c r="C67" s="110"/>
      <c r="D67" s="110"/>
      <c r="E67" s="47"/>
    </row>
    <row r="68" spans="1:5" ht="12" customHeight="1">
      <c r="A68" s="5"/>
      <c r="B68" s="6"/>
      <c r="C68" s="110"/>
      <c r="D68" s="110"/>
      <c r="E68" s="47"/>
    </row>
    <row r="69" spans="1:5" ht="12" customHeight="1">
      <c r="A69" s="172" t="s">
        <v>1665</v>
      </c>
      <c r="B69" s="175" t="s">
        <v>1664</v>
      </c>
      <c r="C69" s="110"/>
      <c r="D69" s="110"/>
      <c r="E69" s="47"/>
    </row>
    <row r="70" spans="1:5" ht="12" customHeight="1">
      <c r="A70" s="171"/>
      <c r="B70" s="83"/>
      <c r="C70" s="110"/>
      <c r="D70" s="110"/>
      <c r="E70" s="47"/>
    </row>
    <row r="71" spans="1:5" ht="12" customHeight="1">
      <c r="A71" s="172" t="s">
        <v>1666</v>
      </c>
      <c r="B71" s="83" t="s">
        <v>1667</v>
      </c>
      <c r="C71" s="110"/>
      <c r="D71" s="110"/>
      <c r="E71" s="47"/>
    </row>
    <row r="72" spans="1:5" ht="12" customHeight="1">
      <c r="A72" s="171"/>
      <c r="B72" s="83" t="s">
        <v>1668</v>
      </c>
      <c r="C72" s="110"/>
      <c r="D72" s="110"/>
      <c r="E72" s="47"/>
    </row>
    <row r="73" spans="1:5" ht="12" customHeight="1">
      <c r="A73" s="171"/>
      <c r="B73" s="83"/>
      <c r="C73" s="110"/>
      <c r="D73" s="110"/>
      <c r="E73" s="47"/>
    </row>
    <row r="74" spans="1:5" ht="12" customHeight="1">
      <c r="A74" s="172" t="s">
        <v>1621</v>
      </c>
      <c r="B74" s="83" t="s">
        <v>2431</v>
      </c>
      <c r="C74" s="110"/>
      <c r="D74" s="110"/>
      <c r="E74" s="47"/>
    </row>
    <row r="75" spans="1:5" ht="12" customHeight="1">
      <c r="A75" s="4"/>
      <c r="B75" s="83"/>
      <c r="C75" s="110"/>
      <c r="D75" s="110"/>
      <c r="E75" s="47"/>
    </row>
    <row r="76" spans="1:5" ht="15">
      <c r="A76" s="174" t="s">
        <v>2464</v>
      </c>
      <c r="B76" s="9"/>
      <c r="C76" s="9"/>
      <c r="D76" s="9"/>
      <c r="E76" s="124"/>
    </row>
    <row r="77" spans="1:5" ht="12" customHeight="1">
      <c r="A77" s="8"/>
      <c r="B77" s="80"/>
      <c r="C77" s="80"/>
      <c r="D77" s="80"/>
      <c r="E77" s="85"/>
    </row>
    <row r="78" spans="1:5" ht="15">
      <c r="A78" s="91" t="s">
        <v>1236</v>
      </c>
      <c r="B78" s="84"/>
      <c r="C78" s="84"/>
      <c r="D78" s="84"/>
      <c r="E78" s="121"/>
    </row>
    <row r="79" spans="1:5" ht="12" customHeight="1">
      <c r="A79" s="92" t="s">
        <v>1672</v>
      </c>
      <c r="B79" s="94" t="s">
        <v>1709</v>
      </c>
      <c r="C79" s="168" t="s">
        <v>1671</v>
      </c>
      <c r="D79" s="120">
        <v>439.15813953488362</v>
      </c>
      <c r="E79" s="93">
        <f>D79*(1+$E$29)*(1-$E$28)</f>
        <v>439.15813953488362</v>
      </c>
    </row>
    <row r="80" spans="1:5" ht="12" customHeight="1">
      <c r="A80" s="92" t="s">
        <v>1670</v>
      </c>
      <c r="B80" s="94" t="s">
        <v>1710</v>
      </c>
      <c r="C80" s="168" t="s">
        <v>1669</v>
      </c>
      <c r="D80" s="120">
        <v>442.4232558139534</v>
      </c>
      <c r="E80" s="93">
        <f>D80*(1+$E$29)*(1-$E$28)</f>
        <v>442.4232558139534</v>
      </c>
    </row>
    <row r="81" spans="1:5" ht="12" customHeight="1">
      <c r="A81" s="92" t="s">
        <v>1674</v>
      </c>
      <c r="B81" s="94" t="s">
        <v>1711</v>
      </c>
      <c r="C81" s="168" t="s">
        <v>1673</v>
      </c>
      <c r="D81" s="120">
        <v>501.19534883720917</v>
      </c>
      <c r="E81" s="93">
        <f>D81*(1+$E$29)*(1-$E$28)</f>
        <v>501.19534883720917</v>
      </c>
    </row>
    <row r="82" spans="1:5" ht="12" customHeight="1">
      <c r="A82" s="92" t="s">
        <v>1676</v>
      </c>
      <c r="B82" s="94" t="s">
        <v>1689</v>
      </c>
      <c r="C82" s="168" t="s">
        <v>1675</v>
      </c>
      <c r="D82" s="120">
        <v>514.25581395348831</v>
      </c>
      <c r="E82" s="93">
        <f>D82*(1+$E$29)*(1-$E$28)</f>
        <v>514.25581395348831</v>
      </c>
    </row>
    <row r="83" spans="1:5" ht="12" customHeight="1">
      <c r="A83" s="92" t="s">
        <v>1677</v>
      </c>
      <c r="B83" s="94" t="s">
        <v>1678</v>
      </c>
      <c r="C83" s="168" t="s">
        <v>1679</v>
      </c>
      <c r="D83" s="120" t="s">
        <v>1027</v>
      </c>
      <c r="E83" s="120" t="s">
        <v>1027</v>
      </c>
    </row>
    <row r="84" spans="1:5" ht="12" customHeight="1">
      <c r="A84" s="92" t="s">
        <v>1681</v>
      </c>
      <c r="B84" s="94" t="s">
        <v>1682</v>
      </c>
      <c r="C84" s="168" t="s">
        <v>1680</v>
      </c>
      <c r="D84" s="120" t="s">
        <v>1027</v>
      </c>
      <c r="E84" s="120" t="s">
        <v>1027</v>
      </c>
    </row>
    <row r="85" spans="1:5" ht="12" customHeight="1">
      <c r="A85" s="92" t="s">
        <v>1683</v>
      </c>
      <c r="B85" s="94" t="s">
        <v>1685</v>
      </c>
      <c r="C85" s="168" t="s">
        <v>1687</v>
      </c>
      <c r="D85" s="120" t="s">
        <v>1027</v>
      </c>
      <c r="E85" s="120" t="s">
        <v>1027</v>
      </c>
    </row>
    <row r="86" spans="1:5" ht="12" customHeight="1">
      <c r="A86" s="92" t="s">
        <v>1684</v>
      </c>
      <c r="B86" s="94" t="s">
        <v>1686</v>
      </c>
      <c r="C86" s="168" t="s">
        <v>1688</v>
      </c>
      <c r="D86" s="120" t="s">
        <v>1027</v>
      </c>
      <c r="E86" s="120" t="s">
        <v>1027</v>
      </c>
    </row>
    <row r="87" spans="1:5" ht="12" customHeight="1">
      <c r="A87" s="79"/>
      <c r="B87" s="110"/>
      <c r="C87" s="110"/>
      <c r="D87" s="110"/>
      <c r="E87" s="47"/>
    </row>
    <row r="88" spans="1:5" ht="15">
      <c r="A88" s="91" t="s">
        <v>1238</v>
      </c>
      <c r="B88" s="91"/>
      <c r="C88" s="91"/>
      <c r="D88" s="91"/>
      <c r="E88" s="8"/>
    </row>
    <row r="89" spans="1:5" ht="12" customHeight="1">
      <c r="A89" s="92" t="s">
        <v>1691</v>
      </c>
      <c r="B89" s="94" t="s">
        <v>2573</v>
      </c>
      <c r="C89" s="168" t="s">
        <v>1690</v>
      </c>
      <c r="D89" s="120">
        <v>437.52558139534881</v>
      </c>
      <c r="E89" s="93">
        <f t="shared" ref="E89:E96" si="1">D89*(1+$E$29)*(1-$E$28)</f>
        <v>437.52558139534881</v>
      </c>
    </row>
    <row r="90" spans="1:5" ht="12" customHeight="1">
      <c r="A90" s="92" t="s">
        <v>1713</v>
      </c>
      <c r="B90" s="94" t="s">
        <v>2574</v>
      </c>
      <c r="C90" s="168" t="s">
        <v>1712</v>
      </c>
      <c r="D90" s="120">
        <v>469.63255813953481</v>
      </c>
      <c r="E90" s="93">
        <f t="shared" si="1"/>
        <v>469.63255813953481</v>
      </c>
    </row>
    <row r="91" spans="1:5" ht="12" customHeight="1">
      <c r="A91" s="92" t="s">
        <v>1715</v>
      </c>
      <c r="B91" s="94" t="s">
        <v>1716</v>
      </c>
      <c r="C91" s="168" t="s">
        <v>1714</v>
      </c>
      <c r="D91" s="120">
        <v>441.33488372093012</v>
      </c>
      <c r="E91" s="93">
        <f t="shared" si="1"/>
        <v>441.33488372093012</v>
      </c>
    </row>
    <row r="92" spans="1:5" ht="12" customHeight="1">
      <c r="A92" s="92" t="s">
        <v>1717</v>
      </c>
      <c r="B92" s="94" t="s">
        <v>1718</v>
      </c>
      <c r="C92" s="168" t="s">
        <v>1719</v>
      </c>
      <c r="D92" s="120">
        <v>473.44186046511618</v>
      </c>
      <c r="E92" s="93">
        <f t="shared" si="1"/>
        <v>473.44186046511618</v>
      </c>
    </row>
    <row r="93" spans="1:5" ht="12" customHeight="1">
      <c r="A93" s="92" t="s">
        <v>1724</v>
      </c>
      <c r="B93" s="94" t="s">
        <v>2573</v>
      </c>
      <c r="C93" s="168" t="s">
        <v>1730</v>
      </c>
      <c r="D93" s="120">
        <v>451.13023255813948</v>
      </c>
      <c r="E93" s="93">
        <f t="shared" si="1"/>
        <v>451.13023255813948</v>
      </c>
    </row>
    <row r="94" spans="1:5" ht="12" customHeight="1">
      <c r="A94" s="92" t="s">
        <v>1725</v>
      </c>
      <c r="B94" s="94" t="s">
        <v>2574</v>
      </c>
      <c r="C94" s="168" t="s">
        <v>1731</v>
      </c>
      <c r="D94" s="120">
        <v>480.51627906976728</v>
      </c>
      <c r="E94" s="93">
        <f t="shared" si="1"/>
        <v>480.51627906976728</v>
      </c>
    </row>
    <row r="95" spans="1:5" ht="12" customHeight="1">
      <c r="A95" s="92" t="s">
        <v>1726</v>
      </c>
      <c r="B95" s="94" t="s">
        <v>1728</v>
      </c>
      <c r="C95" s="168" t="s">
        <v>1732</v>
      </c>
      <c r="D95" s="120">
        <v>472.89767441860454</v>
      </c>
      <c r="E95" s="93">
        <f t="shared" si="1"/>
        <v>472.89767441860454</v>
      </c>
    </row>
    <row r="96" spans="1:5" ht="12" customHeight="1">
      <c r="A96" s="92" t="s">
        <v>1727</v>
      </c>
      <c r="B96" s="94" t="s">
        <v>1729</v>
      </c>
      <c r="C96" s="168" t="s">
        <v>1733</v>
      </c>
      <c r="D96" s="120">
        <v>506.09302325581393</v>
      </c>
      <c r="E96" s="93">
        <f t="shared" si="1"/>
        <v>506.09302325581393</v>
      </c>
    </row>
    <row r="97" spans="1:5" ht="12" customHeight="1">
      <c r="A97" s="92" t="s">
        <v>1721</v>
      </c>
      <c r="B97" s="94" t="s">
        <v>1678</v>
      </c>
      <c r="C97" s="168" t="s">
        <v>1720</v>
      </c>
      <c r="D97" s="120" t="s">
        <v>1027</v>
      </c>
      <c r="E97" s="120" t="s">
        <v>1027</v>
      </c>
    </row>
    <row r="98" spans="1:5" ht="12" customHeight="1">
      <c r="A98" s="92" t="s">
        <v>1723</v>
      </c>
      <c r="B98" s="94" t="s">
        <v>1685</v>
      </c>
      <c r="C98" s="168" t="s">
        <v>1722</v>
      </c>
      <c r="D98" s="120" t="s">
        <v>1027</v>
      </c>
      <c r="E98" s="120" t="s">
        <v>1027</v>
      </c>
    </row>
    <row r="99" spans="1:5" ht="12" customHeight="1">
      <c r="A99" s="79"/>
      <c r="B99" s="110"/>
      <c r="C99" s="110"/>
      <c r="D99" s="110"/>
      <c r="E99" s="47"/>
    </row>
    <row r="100" spans="1:5" ht="12" customHeight="1">
      <c r="A100" s="79"/>
      <c r="B100" s="110"/>
      <c r="C100" s="110"/>
      <c r="D100" s="110"/>
      <c r="E100" s="47"/>
    </row>
    <row r="101" spans="1:5" ht="15">
      <c r="A101" s="174" t="s">
        <v>2465</v>
      </c>
      <c r="B101" s="110"/>
      <c r="C101" s="110"/>
      <c r="D101" s="110"/>
      <c r="E101" s="47"/>
    </row>
    <row r="102" spans="1:5" ht="12" customHeight="1">
      <c r="A102" s="79"/>
      <c r="B102" s="110"/>
      <c r="C102" s="110"/>
      <c r="D102" s="110"/>
      <c r="E102" s="47"/>
    </row>
    <row r="103" spans="1:5" ht="15">
      <c r="A103" s="91" t="s">
        <v>1236</v>
      </c>
      <c r="B103" s="110"/>
      <c r="C103" s="110"/>
      <c r="D103" s="110"/>
      <c r="E103" s="47"/>
    </row>
    <row r="104" spans="1:5" ht="12" customHeight="1">
      <c r="A104" s="92" t="s">
        <v>1737</v>
      </c>
      <c r="B104" s="94" t="s">
        <v>1738</v>
      </c>
      <c r="C104" s="373" t="s">
        <v>1736</v>
      </c>
      <c r="D104" s="93">
        <v>531.25116279069789</v>
      </c>
      <c r="E104" s="93">
        <f>D104*(1+$E$29)*(1-$E$28)</f>
        <v>531.25116279069789</v>
      </c>
    </row>
    <row r="105" spans="1:5" ht="12" customHeight="1">
      <c r="A105" s="92" t="s">
        <v>1740</v>
      </c>
      <c r="B105" s="94" t="s">
        <v>1741</v>
      </c>
      <c r="C105" s="373" t="s">
        <v>1739</v>
      </c>
      <c r="D105" s="93">
        <v>482.20465116279092</v>
      </c>
      <c r="E105" s="93">
        <f>D105*(1+$E$29)*(1-$E$28)</f>
        <v>482.20465116279092</v>
      </c>
    </row>
    <row r="106" spans="1:5" ht="12" customHeight="1">
      <c r="A106" s="92" t="s">
        <v>1743</v>
      </c>
      <c r="B106" s="94" t="s">
        <v>2612</v>
      </c>
      <c r="C106" s="373" t="s">
        <v>1742</v>
      </c>
      <c r="D106" s="93">
        <v>662.90232558139553</v>
      </c>
      <c r="E106" s="93">
        <f>D106*(1+$E$29)*(1-$E$28)</f>
        <v>662.90232558139553</v>
      </c>
    </row>
    <row r="107" spans="1:5" ht="12" customHeight="1">
      <c r="A107" s="79"/>
      <c r="B107" s="110"/>
      <c r="C107" s="110"/>
      <c r="D107" s="110"/>
      <c r="E107" s="47"/>
    </row>
    <row r="108" spans="1:5" ht="12.75">
      <c r="A108" s="13"/>
      <c r="C108" s="2"/>
      <c r="D108" s="2"/>
      <c r="E108" s="121"/>
    </row>
    <row r="109" spans="1:5" ht="12.75">
      <c r="A109" s="112" t="s">
        <v>1121</v>
      </c>
      <c r="B109" s="113"/>
      <c r="C109" s="113"/>
      <c r="D109" s="113"/>
      <c r="E109" s="117"/>
    </row>
    <row r="110" spans="1:5" ht="12" customHeight="1">
      <c r="A110" s="5"/>
      <c r="B110" s="6"/>
      <c r="C110" s="31"/>
      <c r="D110" s="31"/>
      <c r="E110" s="16"/>
    </row>
    <row r="111" spans="1:5" ht="12" customHeight="1">
      <c r="A111" s="4" t="s">
        <v>1734</v>
      </c>
      <c r="B111" s="6"/>
      <c r="C111" s="31"/>
      <c r="D111" s="31"/>
      <c r="E111" s="16"/>
    </row>
    <row r="112" spans="1:5" ht="12" customHeight="1">
      <c r="A112" s="5"/>
      <c r="B112" s="6"/>
      <c r="C112" s="31"/>
      <c r="D112" s="31"/>
      <c r="E112" s="16"/>
    </row>
    <row r="113" spans="1:5" s="118" customFormat="1" ht="12.75">
      <c r="A113" s="1"/>
      <c r="B113" s="2"/>
      <c r="C113" s="134"/>
      <c r="D113" s="134"/>
      <c r="E113" s="50"/>
    </row>
    <row r="114" spans="1:5" s="118" customFormat="1" ht="12.75">
      <c r="A114" s="511" t="s">
        <v>1215</v>
      </c>
      <c r="B114" s="511"/>
      <c r="C114" s="511"/>
      <c r="D114" s="511"/>
      <c r="E114" s="511"/>
    </row>
    <row r="115" spans="1:5" s="118" customFormat="1" ht="12.75">
      <c r="A115" s="511" t="s">
        <v>110</v>
      </c>
      <c r="B115" s="511"/>
      <c r="C115" s="511"/>
      <c r="D115" s="511"/>
      <c r="E115" s="511"/>
    </row>
  </sheetData>
  <sheetProtection selectLockedCells="1" selectUnlockedCells="1"/>
  <mergeCells count="2">
    <mergeCell ref="A114:E114"/>
    <mergeCell ref="A115:E115"/>
  </mergeCells>
  <hyperlinks>
    <hyperlink ref="A115" location="1! Содержание.A1" display="ВЕРНУТЬСЯ К СОДЕРЖАНИЮ"/>
    <hyperlink ref="A114" location="1! Содержание.A1" display="ВЕРНУТЬСЯ К СОДЕРЖАНИЮ"/>
    <hyperlink ref="C31" r:id="rId1"/>
    <hyperlink ref="C32" r:id="rId2"/>
    <hyperlink ref="C33" r:id="rId3"/>
    <hyperlink ref="C34" r:id="rId4"/>
    <hyperlink ref="C35" r:id="rId5"/>
    <hyperlink ref="C36" r:id="rId6"/>
    <hyperlink ref="C37" r:id="rId7"/>
    <hyperlink ref="C38" r:id="rId8"/>
    <hyperlink ref="C47" r:id="rId9"/>
    <hyperlink ref="C48" r:id="rId10"/>
    <hyperlink ref="C39" r:id="rId11"/>
    <hyperlink ref="C40" r:id="rId12"/>
    <hyperlink ref="C41" r:id="rId13"/>
    <hyperlink ref="C42" r:id="rId14"/>
    <hyperlink ref="C43" r:id="rId15"/>
    <hyperlink ref="C44" r:id="rId16"/>
    <hyperlink ref="C45" r:id="rId17"/>
    <hyperlink ref="C46" r:id="rId18"/>
    <hyperlink ref="C51" r:id="rId19"/>
    <hyperlink ref="C52" r:id="rId20"/>
    <hyperlink ref="C53" r:id="rId21"/>
    <hyperlink ref="C59" r:id="rId22"/>
    <hyperlink ref="C60" r:id="rId23"/>
    <hyperlink ref="C61" r:id="rId24"/>
    <hyperlink ref="C80" r:id="rId25"/>
    <hyperlink ref="C79" r:id="rId26"/>
    <hyperlink ref="C81" r:id="rId27"/>
    <hyperlink ref="C82" r:id="rId28"/>
    <hyperlink ref="C83" r:id="rId29"/>
    <hyperlink ref="C84" r:id="rId30"/>
    <hyperlink ref="C85" r:id="rId31"/>
    <hyperlink ref="C86" r:id="rId32"/>
    <hyperlink ref="C89" r:id="rId33"/>
    <hyperlink ref="C90" r:id="rId34"/>
    <hyperlink ref="C91" r:id="rId35"/>
    <hyperlink ref="C92" r:id="rId36"/>
    <hyperlink ref="C97" r:id="rId37"/>
    <hyperlink ref="C98" r:id="rId38"/>
    <hyperlink ref="C93" r:id="rId39"/>
    <hyperlink ref="C94" r:id="rId40"/>
    <hyperlink ref="C95" r:id="rId41"/>
    <hyperlink ref="C96" r:id="rId42"/>
    <hyperlink ref="C104" r:id="rId43"/>
    <hyperlink ref="C105" r:id="rId44"/>
    <hyperlink ref="C106" r:id="rId45"/>
    <hyperlink ref="A114:E114" location="'14. IP66_67 Robust Line, Nema4'!A1" display="ВЕРНУТЬСЯ НА НАЧАЛО СТРАНИЦЫ"/>
    <hyperlink ref="A115:E115" location="'1. Содержание'!A1" display="ВЕРНУТЬСЯ К СОДЕРЖАНИЮ"/>
  </hyperlinks>
  <pageMargins left="0.55138888888888893" right="0.19652777777777777" top="0.31527777777777777" bottom="0.19652777777777777" header="0.51180555555555551" footer="0.51180555555555551"/>
  <pageSetup scale="88" firstPageNumber="0" orientation="portrait" horizontalDpi="300" verticalDpi="300" r:id="rId46"/>
  <headerFooter alignWithMargins="0"/>
  <drawing r:id="rId47"/>
</worksheet>
</file>

<file path=xl/worksheets/sheet15.xml><?xml version="1.0" encoding="utf-8"?>
<worksheet xmlns="http://schemas.openxmlformats.org/spreadsheetml/2006/main" xmlns:r="http://schemas.openxmlformats.org/officeDocument/2006/relationships">
  <sheetPr codeName="Лист18">
    <tabColor theme="9" tint="0.59999389629810485"/>
  </sheetPr>
  <dimension ref="A1:N76"/>
  <sheetViews>
    <sheetView zoomScaleNormal="100" zoomScaleSheetLayoutView="100" workbookViewId="0">
      <pane ySplit="8" topLeftCell="A9" activePane="bottomLeft" state="frozen"/>
      <selection pane="bottomLeft"/>
    </sheetView>
  </sheetViews>
  <sheetFormatPr defaultRowHeight="12"/>
  <cols>
    <col min="1" max="1" width="16.85546875" style="107" customWidth="1"/>
    <col min="2" max="2" width="4.85546875" style="106" customWidth="1"/>
    <col min="3" max="3" width="4" style="106" customWidth="1"/>
    <col min="4" max="5" width="6.7109375" style="106" customWidth="1"/>
    <col min="6" max="6" width="7.5703125" style="107" customWidth="1"/>
    <col min="7" max="7" width="7.5703125" style="107" hidden="1" customWidth="1"/>
    <col min="8" max="8" width="8.140625" style="106" customWidth="1"/>
    <col min="9" max="16384" width="9.140625" style="107"/>
  </cols>
  <sheetData>
    <row r="1" spans="1:14" ht="15.75">
      <c r="A1" s="87" t="s">
        <v>2466</v>
      </c>
      <c r="B1" s="2"/>
      <c r="C1" s="20"/>
    </row>
    <row r="2" spans="1:14" ht="15.75">
      <c r="A2" s="87" t="s">
        <v>943</v>
      </c>
      <c r="B2" s="2"/>
      <c r="C2" s="20"/>
    </row>
    <row r="3" spans="1:14" ht="12.75">
      <c r="A3" s="115" t="s">
        <v>3165</v>
      </c>
      <c r="B3" s="2"/>
      <c r="C3" s="20"/>
    </row>
    <row r="4" spans="1:14" ht="12.75">
      <c r="A4" s="469" t="s">
        <v>2966</v>
      </c>
      <c r="B4" s="2"/>
      <c r="C4" s="20"/>
      <c r="L4" s="435" t="s">
        <v>2746</v>
      </c>
      <c r="M4" s="435"/>
      <c r="N4" s="436">
        <v>0</v>
      </c>
    </row>
    <row r="5" spans="1:14" ht="12.75">
      <c r="A5" s="5"/>
      <c r="B5" s="6"/>
      <c r="C5" s="20"/>
      <c r="L5" s="434" t="s">
        <v>2967</v>
      </c>
      <c r="M5" s="434"/>
      <c r="N5" s="436">
        <v>0</v>
      </c>
    </row>
    <row r="6" spans="1:14" ht="15">
      <c r="A6" s="90" t="s">
        <v>2467</v>
      </c>
      <c r="B6" s="6"/>
      <c r="C6" s="20"/>
    </row>
    <row r="7" spans="1:14" ht="15">
      <c r="A7" s="90"/>
      <c r="B7" s="6"/>
      <c r="C7" s="20"/>
    </row>
    <row r="8" spans="1:14" ht="25.5">
      <c r="A8" s="320" t="s">
        <v>1342</v>
      </c>
      <c r="B8" s="320" t="s">
        <v>531</v>
      </c>
      <c r="C8" s="320" t="s">
        <v>1344</v>
      </c>
      <c r="D8" s="320" t="s">
        <v>1077</v>
      </c>
      <c r="E8" s="320" t="s">
        <v>1078</v>
      </c>
      <c r="F8" s="320" t="s">
        <v>1345</v>
      </c>
      <c r="G8" s="320" t="s">
        <v>1079</v>
      </c>
      <c r="H8" s="320" t="s">
        <v>1079</v>
      </c>
      <c r="J8" s="161"/>
      <c r="K8" s="161"/>
      <c r="L8" s="161"/>
      <c r="M8" s="161"/>
      <c r="N8" s="161"/>
    </row>
    <row r="9" spans="1:14" ht="12" customHeight="1">
      <c r="A9" s="144" t="s">
        <v>1080</v>
      </c>
      <c r="B9" s="129">
        <v>15</v>
      </c>
      <c r="C9" s="129" t="s">
        <v>1081</v>
      </c>
      <c r="D9" s="129">
        <v>0.25</v>
      </c>
      <c r="E9" s="129">
        <v>0.25</v>
      </c>
      <c r="F9" s="160" t="s">
        <v>2616</v>
      </c>
      <c r="G9" s="437">
        <v>145.59069767441866</v>
      </c>
      <c r="H9" s="437">
        <f>G9*(1+$N$5)*(1-$N$4)</f>
        <v>145.59069767441866</v>
      </c>
      <c r="J9" s="161" t="s">
        <v>1351</v>
      </c>
      <c r="K9" s="161"/>
      <c r="L9" s="161"/>
      <c r="M9" s="161"/>
      <c r="N9" s="161"/>
    </row>
    <row r="10" spans="1:14" ht="12" customHeight="1">
      <c r="A10" s="144" t="s">
        <v>1082</v>
      </c>
      <c r="B10" s="129">
        <v>15</v>
      </c>
      <c r="C10" s="129" t="s">
        <v>1081</v>
      </c>
      <c r="D10" s="129">
        <v>0.25</v>
      </c>
      <c r="E10" s="129">
        <v>0.4</v>
      </c>
      <c r="F10" s="160" t="s">
        <v>2616</v>
      </c>
      <c r="G10" s="437">
        <v>145.59069767441866</v>
      </c>
      <c r="H10" s="437">
        <f t="shared" ref="H10:H44" si="0">G10*(1+$N$5)*(1-$N$4)</f>
        <v>145.59069767441866</v>
      </c>
      <c r="J10" s="161" t="s">
        <v>1352</v>
      </c>
      <c r="K10" s="161"/>
      <c r="L10" s="161"/>
      <c r="M10" s="161"/>
      <c r="N10" s="161"/>
    </row>
    <row r="11" spans="1:14" ht="12" customHeight="1">
      <c r="A11" s="144" t="s">
        <v>1083</v>
      </c>
      <c r="B11" s="129">
        <v>15</v>
      </c>
      <c r="C11" s="129" t="s">
        <v>1081</v>
      </c>
      <c r="D11" s="129">
        <v>0.25</v>
      </c>
      <c r="E11" s="129">
        <v>0.63</v>
      </c>
      <c r="F11" s="160" t="s">
        <v>2616</v>
      </c>
      <c r="G11" s="437">
        <v>145.59069767441866</v>
      </c>
      <c r="H11" s="437">
        <f t="shared" si="0"/>
        <v>145.59069767441866</v>
      </c>
      <c r="J11" s="479" t="s">
        <v>1353</v>
      </c>
      <c r="K11" s="161"/>
      <c r="L11" s="161"/>
      <c r="M11" s="161"/>
      <c r="N11" s="161"/>
    </row>
    <row r="12" spans="1:14" ht="12" customHeight="1">
      <c r="A12" s="144" t="s">
        <v>1084</v>
      </c>
      <c r="B12" s="129">
        <v>15</v>
      </c>
      <c r="C12" s="129" t="s">
        <v>1081</v>
      </c>
      <c r="D12" s="129">
        <v>0.25</v>
      </c>
      <c r="E12" s="130">
        <v>1</v>
      </c>
      <c r="F12" s="160" t="s">
        <v>2616</v>
      </c>
      <c r="G12" s="437">
        <v>145.59069767441866</v>
      </c>
      <c r="H12" s="437">
        <f t="shared" si="0"/>
        <v>145.59069767441866</v>
      </c>
      <c r="J12" s="161" t="s">
        <v>1354</v>
      </c>
      <c r="K12" s="161"/>
      <c r="L12" s="161"/>
      <c r="M12" s="161"/>
      <c r="N12" s="161"/>
    </row>
    <row r="13" spans="1:14" ht="12" customHeight="1">
      <c r="A13" s="144" t="s">
        <v>1085</v>
      </c>
      <c r="B13" s="129">
        <v>15</v>
      </c>
      <c r="C13" s="129" t="s">
        <v>1081</v>
      </c>
      <c r="D13" s="129">
        <v>0.25</v>
      </c>
      <c r="E13" s="129">
        <v>1.3</v>
      </c>
      <c r="F13" s="160" t="s">
        <v>2616</v>
      </c>
      <c r="G13" s="437">
        <v>145.59069767441866</v>
      </c>
      <c r="H13" s="437">
        <f t="shared" si="0"/>
        <v>145.59069767441866</v>
      </c>
      <c r="J13" s="161" t="s">
        <v>1355</v>
      </c>
      <c r="K13" s="161"/>
      <c r="L13" s="161"/>
      <c r="M13" s="161"/>
      <c r="N13" s="161"/>
    </row>
    <row r="14" spans="1:14" ht="12" customHeight="1">
      <c r="A14" s="144" t="s">
        <v>3194</v>
      </c>
      <c r="B14" s="129">
        <v>15</v>
      </c>
      <c r="C14" s="129" t="s">
        <v>1081</v>
      </c>
      <c r="D14" s="129">
        <v>0.25</v>
      </c>
      <c r="E14" s="129">
        <v>1.8</v>
      </c>
      <c r="F14" s="160" t="s">
        <v>2616</v>
      </c>
      <c r="G14" s="437">
        <v>145.59069767441866</v>
      </c>
      <c r="H14" s="437">
        <f t="shared" si="0"/>
        <v>145.59069767441866</v>
      </c>
      <c r="J14" s="161" t="s">
        <v>1358</v>
      </c>
      <c r="K14" s="161"/>
      <c r="L14" s="161"/>
      <c r="M14" s="161"/>
      <c r="N14" s="161"/>
    </row>
    <row r="15" spans="1:14" ht="12" customHeight="1">
      <c r="A15" s="144" t="s">
        <v>1086</v>
      </c>
      <c r="B15" s="129">
        <v>15</v>
      </c>
      <c r="C15" s="129" t="s">
        <v>1081</v>
      </c>
      <c r="D15" s="129">
        <v>0.4</v>
      </c>
      <c r="E15" s="129">
        <v>0.25</v>
      </c>
      <c r="F15" s="160" t="s">
        <v>2616</v>
      </c>
      <c r="G15" s="437">
        <v>145.59069767441866</v>
      </c>
      <c r="H15" s="437">
        <f t="shared" si="0"/>
        <v>145.59069767441866</v>
      </c>
      <c r="J15" s="161" t="s">
        <v>3065</v>
      </c>
      <c r="K15" s="161"/>
      <c r="L15" s="161"/>
      <c r="M15" s="161"/>
      <c r="N15" s="161"/>
    </row>
    <row r="16" spans="1:14" ht="12" customHeight="1">
      <c r="A16" s="144" t="s">
        <v>1087</v>
      </c>
      <c r="B16" s="129">
        <v>15</v>
      </c>
      <c r="C16" s="129" t="s">
        <v>1081</v>
      </c>
      <c r="D16" s="129">
        <v>0.4</v>
      </c>
      <c r="E16" s="129">
        <v>0.4</v>
      </c>
      <c r="F16" s="160" t="s">
        <v>2616</v>
      </c>
      <c r="G16" s="437">
        <v>145.59069767441866</v>
      </c>
      <c r="H16" s="437">
        <f t="shared" si="0"/>
        <v>145.59069767441866</v>
      </c>
      <c r="J16" s="107" t="s">
        <v>3066</v>
      </c>
      <c r="K16" s="161"/>
      <c r="L16" s="161"/>
      <c r="M16" s="161"/>
      <c r="N16" s="161"/>
    </row>
    <row r="17" spans="1:14" ht="12" customHeight="1">
      <c r="A17" s="144" t="s">
        <v>1088</v>
      </c>
      <c r="B17" s="129">
        <v>15</v>
      </c>
      <c r="C17" s="129" t="s">
        <v>1081</v>
      </c>
      <c r="D17" s="129">
        <v>0.4</v>
      </c>
      <c r="E17" s="129">
        <v>0.63</v>
      </c>
      <c r="F17" s="160" t="s">
        <v>2616</v>
      </c>
      <c r="G17" s="437">
        <v>145.59069767441866</v>
      </c>
      <c r="H17" s="437">
        <f t="shared" si="0"/>
        <v>145.59069767441866</v>
      </c>
      <c r="J17" s="162" t="s">
        <v>1356</v>
      </c>
      <c r="K17" s="161"/>
      <c r="L17" s="161"/>
      <c r="M17" s="161"/>
      <c r="N17" s="161"/>
    </row>
    <row r="18" spans="1:14" ht="12" customHeight="1">
      <c r="A18" s="144" t="s">
        <v>1089</v>
      </c>
      <c r="B18" s="129">
        <v>15</v>
      </c>
      <c r="C18" s="129" t="s">
        <v>1081</v>
      </c>
      <c r="D18" s="129">
        <v>0.4</v>
      </c>
      <c r="E18" s="130">
        <v>1</v>
      </c>
      <c r="F18" s="160" t="s">
        <v>2616</v>
      </c>
      <c r="G18" s="437">
        <v>145.59069767441866</v>
      </c>
      <c r="H18" s="437">
        <f t="shared" si="0"/>
        <v>145.59069767441866</v>
      </c>
      <c r="J18" s="161" t="s">
        <v>3073</v>
      </c>
    </row>
    <row r="19" spans="1:14" ht="12" customHeight="1">
      <c r="A19" s="144" t="s">
        <v>1090</v>
      </c>
      <c r="B19" s="129">
        <v>15</v>
      </c>
      <c r="C19" s="129" t="s">
        <v>1081</v>
      </c>
      <c r="D19" s="129">
        <v>0.4</v>
      </c>
      <c r="E19" s="129">
        <v>1.3</v>
      </c>
      <c r="F19" s="160" t="s">
        <v>2616</v>
      </c>
      <c r="G19" s="437">
        <v>145.59069767441866</v>
      </c>
      <c r="H19" s="437">
        <f t="shared" si="0"/>
        <v>145.59069767441866</v>
      </c>
      <c r="J19" s="107" t="s">
        <v>1357</v>
      </c>
    </row>
    <row r="20" spans="1:14" ht="12" customHeight="1">
      <c r="A20" s="144" t="s">
        <v>3195</v>
      </c>
      <c r="B20" s="129">
        <v>15</v>
      </c>
      <c r="C20" s="129" t="s">
        <v>1081</v>
      </c>
      <c r="D20" s="129">
        <v>0.4</v>
      </c>
      <c r="E20" s="129">
        <v>1.8</v>
      </c>
      <c r="F20" s="160" t="s">
        <v>2616</v>
      </c>
      <c r="G20" s="437">
        <v>145.59069767441866</v>
      </c>
      <c r="H20" s="437">
        <f t="shared" si="0"/>
        <v>145.59069767441866</v>
      </c>
    </row>
    <row r="21" spans="1:14" ht="12" customHeight="1">
      <c r="A21" s="144" t="s">
        <v>1091</v>
      </c>
      <c r="B21" s="129">
        <v>15</v>
      </c>
      <c r="C21" s="129" t="s">
        <v>1081</v>
      </c>
      <c r="D21" s="129">
        <v>0.63</v>
      </c>
      <c r="E21" s="129">
        <v>0.25</v>
      </c>
      <c r="F21" s="160" t="s">
        <v>2616</v>
      </c>
      <c r="G21" s="437">
        <v>145.59069767441866</v>
      </c>
      <c r="H21" s="437">
        <f t="shared" si="0"/>
        <v>145.59069767441866</v>
      </c>
    </row>
    <row r="22" spans="1:14" ht="12" customHeight="1">
      <c r="A22" s="144" t="s">
        <v>1092</v>
      </c>
      <c r="B22" s="129">
        <v>15</v>
      </c>
      <c r="C22" s="129" t="s">
        <v>1081</v>
      </c>
      <c r="D22" s="129">
        <v>0.63</v>
      </c>
      <c r="E22" s="129">
        <v>0.4</v>
      </c>
      <c r="F22" s="160" t="s">
        <v>2616</v>
      </c>
      <c r="G22" s="437">
        <v>145.59069767441866</v>
      </c>
      <c r="H22" s="437">
        <f t="shared" si="0"/>
        <v>145.59069767441866</v>
      </c>
    </row>
    <row r="23" spans="1:14" ht="12" customHeight="1">
      <c r="A23" s="144" t="s">
        <v>1093</v>
      </c>
      <c r="B23" s="129">
        <v>15</v>
      </c>
      <c r="C23" s="129" t="s">
        <v>1081</v>
      </c>
      <c r="D23" s="129">
        <v>0.63</v>
      </c>
      <c r="E23" s="129">
        <v>0.63</v>
      </c>
      <c r="F23" s="160" t="s">
        <v>2616</v>
      </c>
      <c r="G23" s="437">
        <v>145.59069767441866</v>
      </c>
      <c r="H23" s="437">
        <f t="shared" si="0"/>
        <v>145.59069767441866</v>
      </c>
    </row>
    <row r="24" spans="1:14" ht="12" customHeight="1">
      <c r="A24" s="144" t="s">
        <v>1094</v>
      </c>
      <c r="B24" s="129">
        <v>15</v>
      </c>
      <c r="C24" s="129" t="s">
        <v>1081</v>
      </c>
      <c r="D24" s="129">
        <v>0.63</v>
      </c>
      <c r="E24" s="130">
        <v>1</v>
      </c>
      <c r="F24" s="160" t="s">
        <v>2616</v>
      </c>
      <c r="G24" s="437">
        <v>145.59069767441866</v>
      </c>
      <c r="H24" s="437">
        <f t="shared" si="0"/>
        <v>145.59069767441866</v>
      </c>
    </row>
    <row r="25" spans="1:14" ht="12" customHeight="1">
      <c r="A25" s="144" t="s">
        <v>1095</v>
      </c>
      <c r="B25" s="129">
        <v>15</v>
      </c>
      <c r="C25" s="129" t="s">
        <v>1081</v>
      </c>
      <c r="D25" s="129">
        <v>0.63</v>
      </c>
      <c r="E25" s="129">
        <v>1.3</v>
      </c>
      <c r="F25" s="160" t="s">
        <v>2616</v>
      </c>
      <c r="G25" s="437">
        <v>145.59069767441866</v>
      </c>
      <c r="H25" s="437">
        <f t="shared" si="0"/>
        <v>145.59069767441866</v>
      </c>
    </row>
    <row r="26" spans="1:14" ht="12" customHeight="1">
      <c r="A26" s="144" t="s">
        <v>3196</v>
      </c>
      <c r="B26" s="129">
        <v>15</v>
      </c>
      <c r="C26" s="129" t="s">
        <v>1081</v>
      </c>
      <c r="D26" s="129">
        <v>0.63</v>
      </c>
      <c r="E26" s="129">
        <v>1.8</v>
      </c>
      <c r="F26" s="160" t="s">
        <v>2616</v>
      </c>
      <c r="G26" s="437">
        <v>145.59069767441866</v>
      </c>
      <c r="H26" s="437">
        <f t="shared" si="0"/>
        <v>145.59069767441866</v>
      </c>
    </row>
    <row r="27" spans="1:14" ht="12" customHeight="1">
      <c r="A27" s="144" t="s">
        <v>1096</v>
      </c>
      <c r="B27" s="129">
        <v>15</v>
      </c>
      <c r="C27" s="129" t="s">
        <v>1081</v>
      </c>
      <c r="D27" s="130">
        <v>1</v>
      </c>
      <c r="E27" s="129">
        <v>0.25</v>
      </c>
      <c r="F27" s="160" t="s">
        <v>2616</v>
      </c>
      <c r="G27" s="437">
        <v>145.59069767441866</v>
      </c>
      <c r="H27" s="437">
        <f t="shared" si="0"/>
        <v>145.59069767441866</v>
      </c>
    </row>
    <row r="28" spans="1:14" ht="12" customHeight="1">
      <c r="A28" s="144" t="s">
        <v>1097</v>
      </c>
      <c r="B28" s="129">
        <v>15</v>
      </c>
      <c r="C28" s="129" t="s">
        <v>1081</v>
      </c>
      <c r="D28" s="130">
        <v>1</v>
      </c>
      <c r="E28" s="129">
        <v>0.4</v>
      </c>
      <c r="F28" s="160" t="s">
        <v>2616</v>
      </c>
      <c r="G28" s="437">
        <v>145.59069767441866</v>
      </c>
      <c r="H28" s="437">
        <f t="shared" si="0"/>
        <v>145.59069767441866</v>
      </c>
    </row>
    <row r="29" spans="1:14" ht="12" customHeight="1">
      <c r="A29" s="144" t="s">
        <v>1098</v>
      </c>
      <c r="B29" s="129">
        <v>15</v>
      </c>
      <c r="C29" s="129" t="s">
        <v>1081</v>
      </c>
      <c r="D29" s="130">
        <v>1</v>
      </c>
      <c r="E29" s="129">
        <v>0.63</v>
      </c>
      <c r="F29" s="160" t="s">
        <v>2616</v>
      </c>
      <c r="G29" s="437">
        <v>145.59069767441866</v>
      </c>
      <c r="H29" s="437">
        <f t="shared" si="0"/>
        <v>145.59069767441866</v>
      </c>
    </row>
    <row r="30" spans="1:14" ht="12" customHeight="1">
      <c r="A30" s="144" t="s">
        <v>1099</v>
      </c>
      <c r="B30" s="129">
        <v>15</v>
      </c>
      <c r="C30" s="129" t="s">
        <v>1081</v>
      </c>
      <c r="D30" s="130">
        <v>1</v>
      </c>
      <c r="E30" s="130">
        <v>1</v>
      </c>
      <c r="F30" s="160" t="s">
        <v>2616</v>
      </c>
      <c r="G30" s="437">
        <v>145.59069767441866</v>
      </c>
      <c r="H30" s="437">
        <f t="shared" si="0"/>
        <v>145.59069767441866</v>
      </c>
    </row>
    <row r="31" spans="1:14" ht="12" customHeight="1">
      <c r="A31" s="144" t="s">
        <v>1100</v>
      </c>
      <c r="B31" s="129">
        <v>15</v>
      </c>
      <c r="C31" s="129" t="s">
        <v>1081</v>
      </c>
      <c r="D31" s="130">
        <v>1</v>
      </c>
      <c r="E31" s="129">
        <v>1.3</v>
      </c>
      <c r="F31" s="160" t="s">
        <v>2616</v>
      </c>
      <c r="G31" s="437">
        <v>145.59069767441866</v>
      </c>
      <c r="H31" s="437">
        <f t="shared" si="0"/>
        <v>145.59069767441866</v>
      </c>
    </row>
    <row r="32" spans="1:14" ht="12" customHeight="1">
      <c r="A32" s="144" t="s">
        <v>3197</v>
      </c>
      <c r="B32" s="129">
        <v>15</v>
      </c>
      <c r="C32" s="129" t="s">
        <v>1081</v>
      </c>
      <c r="D32" s="130">
        <v>1</v>
      </c>
      <c r="E32" s="129">
        <v>1.8</v>
      </c>
      <c r="F32" s="160" t="s">
        <v>2616</v>
      </c>
      <c r="G32" s="437">
        <v>145.59069767441866</v>
      </c>
      <c r="H32" s="437">
        <f t="shared" si="0"/>
        <v>145.59069767441866</v>
      </c>
    </row>
    <row r="33" spans="1:8" ht="12" customHeight="1">
      <c r="A33" s="144" t="s">
        <v>1101</v>
      </c>
      <c r="B33" s="129">
        <v>15</v>
      </c>
      <c r="C33" s="129" t="s">
        <v>1081</v>
      </c>
      <c r="D33" s="129">
        <v>1.3</v>
      </c>
      <c r="E33" s="129">
        <v>0.25</v>
      </c>
      <c r="F33" s="160" t="s">
        <v>2616</v>
      </c>
      <c r="G33" s="437">
        <v>145.59069767441866</v>
      </c>
      <c r="H33" s="437">
        <f t="shared" si="0"/>
        <v>145.59069767441866</v>
      </c>
    </row>
    <row r="34" spans="1:8" ht="12" customHeight="1">
      <c r="A34" s="144" t="s">
        <v>1102</v>
      </c>
      <c r="B34" s="129">
        <v>15</v>
      </c>
      <c r="C34" s="129" t="s">
        <v>1081</v>
      </c>
      <c r="D34" s="129">
        <v>1.3</v>
      </c>
      <c r="E34" s="129">
        <v>0.4</v>
      </c>
      <c r="F34" s="160" t="s">
        <v>2616</v>
      </c>
      <c r="G34" s="437">
        <v>145.59069767441866</v>
      </c>
      <c r="H34" s="437">
        <f t="shared" si="0"/>
        <v>145.59069767441866</v>
      </c>
    </row>
    <row r="35" spans="1:8" ht="12" customHeight="1">
      <c r="A35" s="144" t="s">
        <v>1103</v>
      </c>
      <c r="B35" s="129">
        <v>15</v>
      </c>
      <c r="C35" s="129" t="s">
        <v>1081</v>
      </c>
      <c r="D35" s="129">
        <v>1.3</v>
      </c>
      <c r="E35" s="129">
        <v>0.63</v>
      </c>
      <c r="F35" s="160" t="s">
        <v>2616</v>
      </c>
      <c r="G35" s="437">
        <v>145.59069767441866</v>
      </c>
      <c r="H35" s="437">
        <f t="shared" si="0"/>
        <v>145.59069767441866</v>
      </c>
    </row>
    <row r="36" spans="1:8" ht="12" customHeight="1">
      <c r="A36" s="144" t="s">
        <v>1104</v>
      </c>
      <c r="B36" s="129">
        <v>15</v>
      </c>
      <c r="C36" s="129" t="s">
        <v>1081</v>
      </c>
      <c r="D36" s="129">
        <v>1.3</v>
      </c>
      <c r="E36" s="130">
        <v>1</v>
      </c>
      <c r="F36" s="160" t="s">
        <v>2616</v>
      </c>
      <c r="G36" s="437">
        <v>145.59069767441866</v>
      </c>
      <c r="H36" s="437">
        <f t="shared" si="0"/>
        <v>145.59069767441866</v>
      </c>
    </row>
    <row r="37" spans="1:8" ht="12" customHeight="1">
      <c r="A37" s="144" t="s">
        <v>1105</v>
      </c>
      <c r="B37" s="129">
        <v>15</v>
      </c>
      <c r="C37" s="129" t="s">
        <v>1081</v>
      </c>
      <c r="D37" s="129">
        <v>1.3</v>
      </c>
      <c r="E37" s="129">
        <v>1.3</v>
      </c>
      <c r="F37" s="160" t="s">
        <v>2616</v>
      </c>
      <c r="G37" s="437">
        <v>145.59069767441866</v>
      </c>
      <c r="H37" s="437">
        <f t="shared" si="0"/>
        <v>145.59069767441866</v>
      </c>
    </row>
    <row r="38" spans="1:8" ht="12" customHeight="1">
      <c r="A38" s="144" t="s">
        <v>3198</v>
      </c>
      <c r="B38" s="129">
        <v>15</v>
      </c>
      <c r="C38" s="129" t="s">
        <v>1081</v>
      </c>
      <c r="D38" s="129">
        <v>1.3</v>
      </c>
      <c r="E38" s="129">
        <v>1.8</v>
      </c>
      <c r="F38" s="160" t="s">
        <v>2616</v>
      </c>
      <c r="G38" s="437">
        <v>145.59069767441866</v>
      </c>
      <c r="H38" s="437">
        <f t="shared" si="0"/>
        <v>145.59069767441866</v>
      </c>
    </row>
    <row r="39" spans="1:8" ht="12" customHeight="1">
      <c r="A39" s="144" t="s">
        <v>3199</v>
      </c>
      <c r="B39" s="129">
        <v>15</v>
      </c>
      <c r="C39" s="129" t="s">
        <v>1081</v>
      </c>
      <c r="D39" s="129">
        <v>1.8</v>
      </c>
      <c r="E39" s="129">
        <v>0.25</v>
      </c>
      <c r="F39" s="160" t="s">
        <v>2616</v>
      </c>
      <c r="G39" s="437">
        <v>145.59069767441866</v>
      </c>
      <c r="H39" s="437">
        <f t="shared" si="0"/>
        <v>145.59069767441866</v>
      </c>
    </row>
    <row r="40" spans="1:8" ht="12" customHeight="1">
      <c r="A40" s="144" t="s">
        <v>3200</v>
      </c>
      <c r="B40" s="129">
        <v>15</v>
      </c>
      <c r="C40" s="129" t="s">
        <v>1081</v>
      </c>
      <c r="D40" s="129">
        <v>1.8</v>
      </c>
      <c r="E40" s="129">
        <v>0.4</v>
      </c>
      <c r="F40" s="160" t="s">
        <v>2616</v>
      </c>
      <c r="G40" s="437">
        <v>145.59069767441866</v>
      </c>
      <c r="H40" s="437">
        <f t="shared" si="0"/>
        <v>145.59069767441866</v>
      </c>
    </row>
    <row r="41" spans="1:8" ht="12" customHeight="1">
      <c r="A41" s="144" t="s">
        <v>3201</v>
      </c>
      <c r="B41" s="129">
        <v>15</v>
      </c>
      <c r="C41" s="129" t="s">
        <v>1081</v>
      </c>
      <c r="D41" s="129">
        <v>1.8</v>
      </c>
      <c r="E41" s="129">
        <v>0.63</v>
      </c>
      <c r="F41" s="160" t="s">
        <v>2616</v>
      </c>
      <c r="G41" s="437">
        <v>145.59069767441866</v>
      </c>
      <c r="H41" s="437">
        <f t="shared" si="0"/>
        <v>145.59069767441866</v>
      </c>
    </row>
    <row r="42" spans="1:8" ht="12" customHeight="1">
      <c r="A42" s="144" t="s">
        <v>3202</v>
      </c>
      <c r="B42" s="129">
        <v>15</v>
      </c>
      <c r="C42" s="129" t="s">
        <v>1081</v>
      </c>
      <c r="D42" s="129">
        <v>1.8</v>
      </c>
      <c r="E42" s="130">
        <v>1</v>
      </c>
      <c r="F42" s="160" t="s">
        <v>2616</v>
      </c>
      <c r="G42" s="437">
        <v>145.59069767441866</v>
      </c>
      <c r="H42" s="437">
        <f t="shared" si="0"/>
        <v>145.59069767441866</v>
      </c>
    </row>
    <row r="43" spans="1:8" ht="12" customHeight="1">
      <c r="A43" s="144" t="s">
        <v>3203</v>
      </c>
      <c r="B43" s="129">
        <v>15</v>
      </c>
      <c r="C43" s="129" t="s">
        <v>1081</v>
      </c>
      <c r="D43" s="129">
        <v>1.8</v>
      </c>
      <c r="E43" s="129">
        <v>1.3</v>
      </c>
      <c r="F43" s="160" t="s">
        <v>2616</v>
      </c>
      <c r="G43" s="437">
        <v>145.59069767441866</v>
      </c>
      <c r="H43" s="437">
        <f t="shared" si="0"/>
        <v>145.59069767441866</v>
      </c>
    </row>
    <row r="44" spans="1:8" ht="12" customHeight="1">
      <c r="A44" s="144" t="s">
        <v>3204</v>
      </c>
      <c r="B44" s="129">
        <v>15</v>
      </c>
      <c r="C44" s="129" t="s">
        <v>1081</v>
      </c>
      <c r="D44" s="129">
        <v>1.8</v>
      </c>
      <c r="E44" s="129">
        <v>1.8</v>
      </c>
      <c r="F44" s="160" t="s">
        <v>2616</v>
      </c>
      <c r="G44" s="437">
        <v>145.59069767441866</v>
      </c>
      <c r="H44" s="437">
        <f t="shared" si="0"/>
        <v>145.59069767441866</v>
      </c>
    </row>
    <row r="45" spans="1:8" ht="12" customHeight="1">
      <c r="A45" s="145"/>
      <c r="B45" s="128"/>
      <c r="C45" s="128"/>
      <c r="D45" s="128"/>
      <c r="E45" s="128"/>
      <c r="F45" s="152"/>
      <c r="G45" s="480"/>
      <c r="H45" s="146"/>
    </row>
    <row r="46" spans="1:8" ht="12" customHeight="1">
      <c r="A46" s="147" t="s">
        <v>1106</v>
      </c>
      <c r="B46" s="129">
        <v>20</v>
      </c>
      <c r="C46" s="129" t="s">
        <v>1107</v>
      </c>
      <c r="D46" s="129">
        <v>0.63</v>
      </c>
      <c r="E46" s="129">
        <v>1.6</v>
      </c>
      <c r="F46" s="160" t="s">
        <v>2616</v>
      </c>
      <c r="G46" s="437">
        <v>211.67441860465124</v>
      </c>
      <c r="H46" s="437">
        <f t="shared" ref="H46:H57" si="1">G46*(1+$N$5)*(1-$N$4)</f>
        <v>211.67441860465124</v>
      </c>
    </row>
    <row r="47" spans="1:8" ht="12" customHeight="1">
      <c r="A47" s="147" t="s">
        <v>1108</v>
      </c>
      <c r="B47" s="129">
        <v>20</v>
      </c>
      <c r="C47" s="129" t="s">
        <v>1107</v>
      </c>
      <c r="D47" s="129">
        <v>0.63</v>
      </c>
      <c r="E47" s="129">
        <v>2.5</v>
      </c>
      <c r="F47" s="160" t="s">
        <v>2616</v>
      </c>
      <c r="G47" s="437">
        <v>211.67441860465124</v>
      </c>
      <c r="H47" s="437">
        <f t="shared" si="1"/>
        <v>211.67441860465124</v>
      </c>
    </row>
    <row r="48" spans="1:8" ht="12" customHeight="1">
      <c r="A48" s="147" t="s">
        <v>1109</v>
      </c>
      <c r="B48" s="129">
        <v>20</v>
      </c>
      <c r="C48" s="129" t="s">
        <v>1107</v>
      </c>
      <c r="D48" s="130">
        <v>1</v>
      </c>
      <c r="E48" s="129">
        <v>1.6</v>
      </c>
      <c r="F48" s="160" t="s">
        <v>2616</v>
      </c>
      <c r="G48" s="437">
        <v>211.67441860465124</v>
      </c>
      <c r="H48" s="437">
        <f t="shared" si="1"/>
        <v>211.67441860465124</v>
      </c>
    </row>
    <row r="49" spans="1:8" ht="12" customHeight="1">
      <c r="A49" s="147" t="s">
        <v>1110</v>
      </c>
      <c r="B49" s="129">
        <v>20</v>
      </c>
      <c r="C49" s="129" t="s">
        <v>1107</v>
      </c>
      <c r="D49" s="130">
        <v>1</v>
      </c>
      <c r="E49" s="129">
        <v>2.5</v>
      </c>
      <c r="F49" s="160" t="s">
        <v>2616</v>
      </c>
      <c r="G49" s="437">
        <v>211.67441860465124</v>
      </c>
      <c r="H49" s="437">
        <f t="shared" si="1"/>
        <v>211.67441860465124</v>
      </c>
    </row>
    <row r="50" spans="1:8" ht="12" customHeight="1">
      <c r="A50" s="147" t="s">
        <v>1111</v>
      </c>
      <c r="B50" s="129">
        <v>20</v>
      </c>
      <c r="C50" s="129" t="s">
        <v>1107</v>
      </c>
      <c r="D50" s="129">
        <v>1.6</v>
      </c>
      <c r="E50" s="129">
        <v>0.63</v>
      </c>
      <c r="F50" s="160" t="s">
        <v>2616</v>
      </c>
      <c r="G50" s="437">
        <v>211.67441860465124</v>
      </c>
      <c r="H50" s="437">
        <f t="shared" si="1"/>
        <v>211.67441860465124</v>
      </c>
    </row>
    <row r="51" spans="1:8" ht="12" customHeight="1">
      <c r="A51" s="147" t="s">
        <v>1112</v>
      </c>
      <c r="B51" s="129">
        <v>20</v>
      </c>
      <c r="C51" s="129" t="s">
        <v>1107</v>
      </c>
      <c r="D51" s="129">
        <v>1.6</v>
      </c>
      <c r="E51" s="130">
        <v>1</v>
      </c>
      <c r="F51" s="160" t="s">
        <v>2616</v>
      </c>
      <c r="G51" s="437">
        <v>211.67441860465124</v>
      </c>
      <c r="H51" s="437">
        <f t="shared" si="1"/>
        <v>211.67441860465124</v>
      </c>
    </row>
    <row r="52" spans="1:8" ht="12" customHeight="1">
      <c r="A52" s="147" t="s">
        <v>1113</v>
      </c>
      <c r="B52" s="129">
        <v>20</v>
      </c>
      <c r="C52" s="129" t="s">
        <v>1107</v>
      </c>
      <c r="D52" s="129">
        <v>1.6</v>
      </c>
      <c r="E52" s="129">
        <v>1.6</v>
      </c>
      <c r="F52" s="160" t="s">
        <v>2616</v>
      </c>
      <c r="G52" s="437">
        <v>211.67441860465124</v>
      </c>
      <c r="H52" s="437">
        <f t="shared" si="1"/>
        <v>211.67441860465124</v>
      </c>
    </row>
    <row r="53" spans="1:8" ht="12" customHeight="1">
      <c r="A53" s="147" t="s">
        <v>1114</v>
      </c>
      <c r="B53" s="129">
        <v>20</v>
      </c>
      <c r="C53" s="129" t="s">
        <v>1107</v>
      </c>
      <c r="D53" s="129">
        <v>1.6</v>
      </c>
      <c r="E53" s="129">
        <v>2.5</v>
      </c>
      <c r="F53" s="160" t="s">
        <v>2616</v>
      </c>
      <c r="G53" s="437">
        <v>211.67441860465124</v>
      </c>
      <c r="H53" s="437">
        <f t="shared" si="1"/>
        <v>211.67441860465124</v>
      </c>
    </row>
    <row r="54" spans="1:8" ht="12" customHeight="1">
      <c r="A54" s="147" t="s">
        <v>1115</v>
      </c>
      <c r="B54" s="129">
        <v>20</v>
      </c>
      <c r="C54" s="129" t="s">
        <v>1107</v>
      </c>
      <c r="D54" s="129">
        <v>2.5</v>
      </c>
      <c r="E54" s="129">
        <v>0.63</v>
      </c>
      <c r="F54" s="160" t="s">
        <v>2616</v>
      </c>
      <c r="G54" s="437">
        <v>211.67441860465124</v>
      </c>
      <c r="H54" s="437">
        <f t="shared" si="1"/>
        <v>211.67441860465124</v>
      </c>
    </row>
    <row r="55" spans="1:8" ht="12" customHeight="1">
      <c r="A55" s="147" t="s">
        <v>1116</v>
      </c>
      <c r="B55" s="129">
        <v>20</v>
      </c>
      <c r="C55" s="129" t="s">
        <v>1107</v>
      </c>
      <c r="D55" s="129">
        <v>2.5</v>
      </c>
      <c r="E55" s="130">
        <v>1</v>
      </c>
      <c r="F55" s="160" t="s">
        <v>2616</v>
      </c>
      <c r="G55" s="437">
        <v>211.67441860465124</v>
      </c>
      <c r="H55" s="437">
        <f t="shared" si="1"/>
        <v>211.67441860465124</v>
      </c>
    </row>
    <row r="56" spans="1:8" ht="12" customHeight="1">
      <c r="A56" s="147" t="s">
        <v>1117</v>
      </c>
      <c r="B56" s="129">
        <v>20</v>
      </c>
      <c r="C56" s="129" t="s">
        <v>1107</v>
      </c>
      <c r="D56" s="129">
        <v>2.5</v>
      </c>
      <c r="E56" s="129">
        <v>1.6</v>
      </c>
      <c r="F56" s="160" t="s">
        <v>2616</v>
      </c>
      <c r="G56" s="437">
        <v>211.67441860465124</v>
      </c>
      <c r="H56" s="437">
        <f t="shared" si="1"/>
        <v>211.67441860465124</v>
      </c>
    </row>
    <row r="57" spans="1:8" ht="12" customHeight="1">
      <c r="A57" s="147" t="s">
        <v>1118</v>
      </c>
      <c r="B57" s="129">
        <v>20</v>
      </c>
      <c r="C57" s="129" t="s">
        <v>1107</v>
      </c>
      <c r="D57" s="129">
        <v>2.5</v>
      </c>
      <c r="E57" s="129">
        <v>2.5</v>
      </c>
      <c r="F57" s="160" t="s">
        <v>2616</v>
      </c>
      <c r="G57" s="437">
        <v>211.67441860465124</v>
      </c>
      <c r="H57" s="437">
        <f t="shared" si="1"/>
        <v>211.67441860465124</v>
      </c>
    </row>
    <row r="58" spans="1:8" ht="12" customHeight="1">
      <c r="A58" s="147" t="s">
        <v>3067</v>
      </c>
      <c r="B58" s="129">
        <v>20</v>
      </c>
      <c r="C58" s="129" t="s">
        <v>1107</v>
      </c>
      <c r="D58" s="129">
        <v>2.5</v>
      </c>
      <c r="E58" s="129">
        <v>4</v>
      </c>
      <c r="F58" s="160" t="s">
        <v>2616</v>
      </c>
      <c r="G58" s="437">
        <v>211.67441860465124</v>
      </c>
      <c r="H58" s="437">
        <f>G58*(1+$N$5)*(1-$N$4)</f>
        <v>211.67441860465124</v>
      </c>
    </row>
    <row r="59" spans="1:8" ht="12" customHeight="1">
      <c r="A59" s="147" t="s">
        <v>3068</v>
      </c>
      <c r="B59" s="129">
        <v>20</v>
      </c>
      <c r="C59" s="129" t="s">
        <v>1107</v>
      </c>
      <c r="D59" s="129">
        <v>4</v>
      </c>
      <c r="E59" s="129">
        <v>2.5</v>
      </c>
      <c r="F59" s="160" t="s">
        <v>2616</v>
      </c>
      <c r="G59" s="437">
        <v>211.67441860465124</v>
      </c>
      <c r="H59" s="437">
        <f>G59*(1+$N$5)*(1-$N$4)</f>
        <v>211.67441860465124</v>
      </c>
    </row>
    <row r="60" spans="1:8" ht="12" customHeight="1">
      <c r="A60" s="147" t="s">
        <v>3069</v>
      </c>
      <c r="B60" s="129">
        <v>20</v>
      </c>
      <c r="C60" s="129" t="s">
        <v>1107</v>
      </c>
      <c r="D60" s="129">
        <v>4</v>
      </c>
      <c r="E60" s="129">
        <v>4</v>
      </c>
      <c r="F60" s="160" t="s">
        <v>2616</v>
      </c>
      <c r="G60" s="437">
        <v>211.67441860465124</v>
      </c>
      <c r="H60" s="437">
        <f>G60*(1+$N$5)*(1-$N$4)</f>
        <v>211.67441860465124</v>
      </c>
    </row>
    <row r="61" spans="1:8" ht="12" customHeight="1">
      <c r="A61" s="138"/>
      <c r="B61" s="154"/>
      <c r="C61" s="154"/>
      <c r="D61" s="154"/>
      <c r="E61" s="154"/>
      <c r="F61" s="166"/>
      <c r="G61" s="481"/>
      <c r="H61" s="155"/>
    </row>
    <row r="62" spans="1:8" ht="12" customHeight="1">
      <c r="A62" s="148"/>
      <c r="B62" s="132"/>
      <c r="C62" s="132"/>
      <c r="D62" s="132"/>
      <c r="E62" s="132"/>
      <c r="G62" s="482"/>
      <c r="H62" s="149"/>
    </row>
    <row r="63" spans="1:8" ht="15">
      <c r="A63" s="90" t="s">
        <v>2468</v>
      </c>
      <c r="B63" s="132"/>
      <c r="C63" s="132"/>
      <c r="D63" s="132"/>
      <c r="E63" s="132"/>
      <c r="G63" s="482"/>
      <c r="H63" s="149"/>
    </row>
    <row r="64" spans="1:8" ht="12" customHeight="1">
      <c r="A64" s="159" t="s">
        <v>178</v>
      </c>
      <c r="B64" s="157" t="s">
        <v>1346</v>
      </c>
      <c r="C64" s="158"/>
      <c r="D64" s="158"/>
      <c r="E64" s="158"/>
      <c r="F64" s="160" t="s">
        <v>1361</v>
      </c>
      <c r="G64" s="483">
        <v>132.16744186046517</v>
      </c>
      <c r="H64" s="437">
        <f>G64*(1+$N$5)*(1-$N$4)</f>
        <v>132.16744186046517</v>
      </c>
    </row>
    <row r="65" spans="1:14" ht="12" customHeight="1">
      <c r="A65" s="159" t="s">
        <v>657</v>
      </c>
      <c r="B65" s="157" t="s">
        <v>1347</v>
      </c>
      <c r="C65" s="158"/>
      <c r="D65" s="158"/>
      <c r="E65" s="158"/>
      <c r="F65" s="160" t="s">
        <v>1361</v>
      </c>
      <c r="G65" s="483">
        <v>137.84651162790703</v>
      </c>
      <c r="H65" s="437">
        <f>G65*(1+$N$5)*(1-$N$4)</f>
        <v>137.84651162790703</v>
      </c>
    </row>
    <row r="66" spans="1:14" ht="12" customHeight="1">
      <c r="A66" s="150" t="s">
        <v>1038</v>
      </c>
      <c r="B66" s="157" t="s">
        <v>1348</v>
      </c>
      <c r="C66" s="158"/>
      <c r="D66" s="158"/>
      <c r="E66" s="158"/>
      <c r="F66" s="160" t="s">
        <v>1362</v>
      </c>
      <c r="G66" s="483">
        <v>141.97674418604657</v>
      </c>
      <c r="H66" s="437">
        <f>G66*(1+$N$5)*(1-$N$4)</f>
        <v>141.97674418604657</v>
      </c>
    </row>
    <row r="67" spans="1:14" ht="12" customHeight="1">
      <c r="A67" s="150" t="s">
        <v>1040</v>
      </c>
      <c r="B67" s="157" t="s">
        <v>1349</v>
      </c>
      <c r="C67" s="158"/>
      <c r="D67" s="158"/>
      <c r="E67" s="158"/>
      <c r="F67" s="160" t="s">
        <v>1363</v>
      </c>
      <c r="G67" s="483">
        <v>191.53953488372099</v>
      </c>
      <c r="H67" s="437">
        <f>G67*(1+$N$5)*(1-$N$4)</f>
        <v>191.53953488372099</v>
      </c>
    </row>
    <row r="68" spans="1:14" ht="12" customHeight="1">
      <c r="A68" s="150" t="s">
        <v>1039</v>
      </c>
      <c r="B68" s="157" t="s">
        <v>1350</v>
      </c>
      <c r="C68" s="158"/>
      <c r="D68" s="158"/>
      <c r="E68" s="158"/>
      <c r="F68" s="160" t="s">
        <v>1364</v>
      </c>
      <c r="G68" s="483">
        <v>267.43255813953499</v>
      </c>
      <c r="H68" s="437">
        <f>G68*(1+$N$5)*(1-$N$4)</f>
        <v>267.43255813953499</v>
      </c>
    </row>
    <row r="69" spans="1:14" ht="12" customHeight="1">
      <c r="A69" s="165"/>
      <c r="B69" s="163"/>
      <c r="C69" s="164"/>
      <c r="D69" s="164"/>
      <c r="E69" s="164"/>
      <c r="F69" s="156"/>
      <c r="G69" s="484"/>
      <c r="H69" s="151"/>
    </row>
    <row r="70" spans="1:14" ht="12" customHeight="1">
      <c r="G70" s="482"/>
    </row>
    <row r="71" spans="1:14" ht="15">
      <c r="A71" s="90" t="s">
        <v>2469</v>
      </c>
      <c r="G71" s="482"/>
    </row>
    <row r="72" spans="1:14" ht="12" customHeight="1">
      <c r="A72" s="147" t="s">
        <v>1119</v>
      </c>
      <c r="B72" s="709" t="s">
        <v>1360</v>
      </c>
      <c r="C72" s="710"/>
      <c r="D72" s="710"/>
      <c r="E72" s="711"/>
      <c r="F72" s="160" t="s">
        <v>1359</v>
      </c>
      <c r="G72" s="437">
        <v>138.36279069767446</v>
      </c>
      <c r="H72" s="437">
        <f>G72*(1+$N$5)*(1-$N$4)</f>
        <v>138.36279069767446</v>
      </c>
    </row>
    <row r="73" spans="1:14" ht="12" customHeight="1">
      <c r="A73" s="138"/>
      <c r="B73" s="153"/>
      <c r="C73" s="154"/>
      <c r="D73" s="154"/>
      <c r="E73" s="154"/>
      <c r="F73" s="156"/>
      <c r="G73" s="156"/>
      <c r="H73" s="155"/>
      <c r="I73" s="131"/>
    </row>
    <row r="74" spans="1:14" ht="12" customHeight="1"/>
    <row r="75" spans="1:14" ht="12" customHeight="1">
      <c r="A75" s="503" t="s">
        <v>1215</v>
      </c>
      <c r="B75" s="503"/>
      <c r="C75" s="503"/>
      <c r="D75" s="503"/>
      <c r="E75" s="503"/>
      <c r="F75" s="503"/>
      <c r="G75" s="503"/>
      <c r="H75" s="503"/>
      <c r="I75" s="503"/>
      <c r="J75" s="503"/>
      <c r="K75" s="503"/>
      <c r="L75" s="503"/>
      <c r="M75" s="503"/>
      <c r="N75" s="503"/>
    </row>
    <row r="76" spans="1:14" ht="12" customHeight="1">
      <c r="A76" s="503" t="s">
        <v>110</v>
      </c>
      <c r="B76" s="503"/>
      <c r="C76" s="503"/>
      <c r="D76" s="503"/>
      <c r="E76" s="503"/>
      <c r="F76" s="503"/>
      <c r="G76" s="503"/>
      <c r="H76" s="503"/>
      <c r="I76" s="503"/>
      <c r="J76" s="503"/>
      <c r="K76" s="503"/>
      <c r="L76" s="503"/>
      <c r="M76" s="503"/>
      <c r="N76" s="503"/>
    </row>
  </sheetData>
  <mergeCells count="3">
    <mergeCell ref="A75:N75"/>
    <mergeCell ref="A76:N76"/>
    <mergeCell ref="B72:E72"/>
  </mergeCells>
  <hyperlinks>
    <hyperlink ref="F72" r:id="rId1"/>
    <hyperlink ref="F64" r:id="rId2"/>
    <hyperlink ref="F65" r:id="rId3"/>
    <hyperlink ref="F66" r:id="rId4"/>
    <hyperlink ref="F67" r:id="rId5"/>
    <hyperlink ref="F68" r:id="rId6"/>
    <hyperlink ref="A75:N75" location="'15. Шестиходовые'!A1" display="ВЕРНУТЬСЯ НА НАЧАЛО СТРАНИЦЫ"/>
    <hyperlink ref="A76:N76" location="'1. Содержание'!A1" display="ВЕРНУТЬСЯ К СОДЕРЖАНИЮ"/>
    <hyperlink ref="F46:F57" r:id="rId7" display="http://www.belimo.ch/pdf/e/R30..-..-..-B2_datasheet_en-gb.pdf"/>
    <hyperlink ref="F58" r:id="rId8"/>
    <hyperlink ref="F59" r:id="rId9"/>
    <hyperlink ref="F60" r:id="rId10"/>
    <hyperlink ref="F9" r:id="rId11"/>
    <hyperlink ref="F10:F37" r:id="rId12" display="http://www.belimo.ch/pdf/e/R30..-..-..-B2_datasheet_en-gb.pdf"/>
    <hyperlink ref="F14" r:id="rId13"/>
    <hyperlink ref="F20" r:id="rId14"/>
    <hyperlink ref="F26" r:id="rId15"/>
    <hyperlink ref="F32" r:id="rId16"/>
    <hyperlink ref="F38" r:id="rId17"/>
    <hyperlink ref="F39:F43" r:id="rId18" display="http://www.belimo.ch/pdf/e/R30..-..-..-B2_datasheet_en-gb.pdf"/>
    <hyperlink ref="F44" r:id="rId19"/>
  </hyperlinks>
  <pageMargins left="0.25" right="0.25" top="0.75" bottom="0.75" header="0.3" footer="0.3"/>
  <pageSetup paperSize="9" scale="92" orientation="portrait" r:id="rId20"/>
  <drawing r:id="rId21"/>
</worksheet>
</file>

<file path=xl/worksheets/sheet16.xml><?xml version="1.0" encoding="utf-8"?>
<worksheet xmlns="http://schemas.openxmlformats.org/spreadsheetml/2006/main" xmlns:r="http://schemas.openxmlformats.org/officeDocument/2006/relationships">
  <sheetPr codeName="Лист19">
    <tabColor theme="9" tint="0.59999389629810485"/>
    <pageSetUpPr fitToPage="1"/>
  </sheetPr>
  <dimension ref="A1:J147"/>
  <sheetViews>
    <sheetView zoomScaleNormal="100" zoomScaleSheetLayoutView="100" workbookViewId="0">
      <pane ySplit="18" topLeftCell="A122" activePane="bottomLeft" state="frozen"/>
      <selection pane="bottomLeft" activeCell="N132" sqref="N132"/>
    </sheetView>
  </sheetViews>
  <sheetFormatPr defaultRowHeight="12"/>
  <cols>
    <col min="1" max="1" width="18.42578125" style="70" customWidth="1"/>
    <col min="2" max="2" width="16.28515625" style="73" customWidth="1"/>
    <col min="3" max="3" width="7.42578125" style="73" customWidth="1"/>
    <col min="4" max="4" width="8.140625" style="73" customWidth="1"/>
    <col min="5" max="5" width="11.28515625" style="73" customWidth="1"/>
    <col min="6" max="6" width="7.85546875" style="73" customWidth="1"/>
    <col min="7" max="7" width="6.85546875" style="74" customWidth="1"/>
    <col min="8" max="8" width="8" style="73" customWidth="1"/>
    <col min="9" max="9" width="8" style="73" hidden="1" customWidth="1"/>
    <col min="10" max="10" width="8" style="75" customWidth="1"/>
    <col min="11" max="16384" width="9.140625" style="59"/>
  </cols>
  <sheetData>
    <row r="1" spans="1:10" ht="15.75">
      <c r="A1" s="87" t="s">
        <v>1842</v>
      </c>
    </row>
    <row r="2" spans="1:10" ht="15.75">
      <c r="A2" s="116" t="s">
        <v>1841</v>
      </c>
    </row>
    <row r="3" spans="1:10" ht="15.75">
      <c r="A3" s="87" t="s">
        <v>4</v>
      </c>
    </row>
    <row r="4" spans="1:10" ht="12.75">
      <c r="A4" s="115" t="s">
        <v>3165</v>
      </c>
    </row>
    <row r="5" spans="1:10" ht="12.75">
      <c r="A5" s="469" t="s">
        <v>3037</v>
      </c>
    </row>
    <row r="6" spans="1:10" ht="12.75">
      <c r="A6" s="115" t="s">
        <v>1835</v>
      </c>
    </row>
    <row r="7" spans="1:10" ht="12.75">
      <c r="A7" s="115" t="s">
        <v>1836</v>
      </c>
    </row>
    <row r="8" spans="1:10" ht="12.75">
      <c r="A8" s="180" t="s">
        <v>1837</v>
      </c>
    </row>
    <row r="9" spans="1:10" ht="12.75">
      <c r="F9" s="76"/>
      <c r="G9" s="76"/>
      <c r="H9" s="76"/>
      <c r="I9" s="76"/>
      <c r="J9" s="76"/>
    </row>
    <row r="10" spans="1:10" ht="12.75">
      <c r="A10" s="180" t="s">
        <v>1838</v>
      </c>
      <c r="F10" s="76"/>
      <c r="G10" s="76"/>
      <c r="H10" s="76"/>
      <c r="I10" s="76"/>
      <c r="J10" s="76"/>
    </row>
    <row r="12" spans="1:10" ht="12.75">
      <c r="A12" s="180" t="s">
        <v>1839</v>
      </c>
      <c r="F12" s="52"/>
      <c r="G12" s="52"/>
      <c r="H12" s="52"/>
      <c r="I12" s="52"/>
      <c r="J12" s="52"/>
    </row>
    <row r="13" spans="1:10" ht="12.75">
      <c r="A13" s="180" t="s">
        <v>1840</v>
      </c>
      <c r="F13" s="76"/>
      <c r="G13" s="76"/>
      <c r="H13" s="76"/>
      <c r="I13" s="76"/>
      <c r="J13" s="76"/>
    </row>
    <row r="14" spans="1:10" ht="12.75">
      <c r="A14" s="180"/>
      <c r="F14" s="76"/>
      <c r="G14" s="76"/>
      <c r="H14" s="76"/>
      <c r="I14" s="76"/>
      <c r="J14" s="76"/>
    </row>
    <row r="15" spans="1:10" ht="12.75">
      <c r="A15" s="180" t="s">
        <v>1857</v>
      </c>
      <c r="F15" s="76"/>
      <c r="G15" s="76"/>
      <c r="H15" s="76"/>
      <c r="I15" s="76"/>
      <c r="J15" s="76"/>
    </row>
    <row r="16" spans="1:10" ht="12.75">
      <c r="A16" s="211" t="s">
        <v>1858</v>
      </c>
      <c r="F16" s="76"/>
      <c r="G16" s="76"/>
      <c r="H16" s="76"/>
      <c r="I16" s="76"/>
      <c r="J16" s="76"/>
    </row>
    <row r="18" spans="1:10" ht="36">
      <c r="A18" s="181" t="s">
        <v>875</v>
      </c>
      <c r="B18" s="181" t="s">
        <v>856</v>
      </c>
      <c r="C18" s="181" t="s">
        <v>710</v>
      </c>
      <c r="D18" s="181" t="s">
        <v>753</v>
      </c>
      <c r="E18" s="181" t="s">
        <v>754</v>
      </c>
      <c r="F18" s="181" t="s">
        <v>755</v>
      </c>
      <c r="G18" s="182" t="s">
        <v>756</v>
      </c>
      <c r="H18" s="181" t="s">
        <v>711</v>
      </c>
      <c r="I18" s="181" t="s">
        <v>757</v>
      </c>
      <c r="J18" s="181" t="s">
        <v>757</v>
      </c>
    </row>
    <row r="19" spans="1:10">
      <c r="A19" s="183"/>
      <c r="B19" s="183"/>
      <c r="C19" s="183"/>
      <c r="D19" s="183"/>
      <c r="E19" s="183"/>
      <c r="F19" s="183"/>
      <c r="G19" s="184"/>
      <c r="H19" s="183"/>
      <c r="I19" s="183"/>
      <c r="J19" s="183"/>
    </row>
    <row r="20" spans="1:10" ht="15">
      <c r="A20" s="174" t="s">
        <v>1843</v>
      </c>
      <c r="B20" s="174"/>
      <c r="C20" s="174"/>
      <c r="D20" s="174"/>
      <c r="E20" s="174"/>
      <c r="F20" s="174"/>
      <c r="G20" s="435" t="s">
        <v>2746</v>
      </c>
      <c r="H20" s="435"/>
      <c r="I20" s="435"/>
      <c r="J20" s="436">
        <v>0</v>
      </c>
    </row>
    <row r="21" spans="1:10" ht="15">
      <c r="A21" s="174"/>
      <c r="B21" s="174"/>
      <c r="C21" s="174"/>
      <c r="D21" s="174"/>
      <c r="E21" s="174"/>
      <c r="F21" s="174"/>
      <c r="G21" s="434" t="s">
        <v>2967</v>
      </c>
      <c r="H21" s="434"/>
      <c r="I21" s="434"/>
      <c r="J21" s="436">
        <v>0</v>
      </c>
    </row>
    <row r="22" spans="1:10" ht="15">
      <c r="A22" s="722" t="s">
        <v>1844</v>
      </c>
      <c r="B22" s="722"/>
      <c r="C22" s="722"/>
      <c r="D22" s="722"/>
      <c r="E22" s="722"/>
      <c r="F22" s="722"/>
      <c r="G22" s="722"/>
      <c r="H22" s="722"/>
      <c r="I22" s="722"/>
      <c r="J22" s="722"/>
    </row>
    <row r="23" spans="1:10" ht="12.75">
      <c r="A23" s="485" t="s">
        <v>758</v>
      </c>
      <c r="B23" s="205" t="s">
        <v>857</v>
      </c>
      <c r="C23" s="61">
        <v>10</v>
      </c>
      <c r="D23" s="61">
        <v>24</v>
      </c>
      <c r="E23" s="61" t="s">
        <v>759</v>
      </c>
      <c r="F23" s="61" t="s">
        <v>675</v>
      </c>
      <c r="G23" s="62">
        <v>0</v>
      </c>
      <c r="H23" s="61">
        <v>150</v>
      </c>
      <c r="I23" s="210">
        <v>1251.4823999999999</v>
      </c>
      <c r="J23" s="210">
        <f t="shared" ref="J23:J28" si="0">I23*(1+$J$21)*(1-$J$20)</f>
        <v>1251.4823999999999</v>
      </c>
    </row>
    <row r="24" spans="1:10" ht="12.75">
      <c r="A24" s="485" t="s">
        <v>760</v>
      </c>
      <c r="B24" s="205" t="s">
        <v>858</v>
      </c>
      <c r="C24" s="61">
        <v>10</v>
      </c>
      <c r="D24" s="61">
        <v>24</v>
      </c>
      <c r="E24" s="61" t="s">
        <v>759</v>
      </c>
      <c r="F24" s="61" t="s">
        <v>675</v>
      </c>
      <c r="G24" s="62">
        <v>1</v>
      </c>
      <c r="H24" s="61">
        <v>150</v>
      </c>
      <c r="I24" s="210">
        <v>1380.3804</v>
      </c>
      <c r="J24" s="210">
        <f t="shared" si="0"/>
        <v>1380.3804</v>
      </c>
    </row>
    <row r="25" spans="1:10" ht="12.75">
      <c r="A25" s="205" t="s">
        <v>761</v>
      </c>
      <c r="B25" s="205" t="s">
        <v>859</v>
      </c>
      <c r="C25" s="61">
        <v>10</v>
      </c>
      <c r="D25" s="61">
        <v>230</v>
      </c>
      <c r="E25" s="61" t="s">
        <v>759</v>
      </c>
      <c r="F25" s="61" t="s">
        <v>675</v>
      </c>
      <c r="G25" s="62">
        <v>0</v>
      </c>
      <c r="H25" s="61">
        <v>150</v>
      </c>
      <c r="I25" s="210">
        <v>1260.8568</v>
      </c>
      <c r="J25" s="210">
        <f t="shared" si="0"/>
        <v>1260.8568</v>
      </c>
    </row>
    <row r="26" spans="1:10" ht="12.75">
      <c r="A26" s="205" t="s">
        <v>762</v>
      </c>
      <c r="B26" s="205" t="s">
        <v>860</v>
      </c>
      <c r="C26" s="61">
        <v>10</v>
      </c>
      <c r="D26" s="61">
        <v>230</v>
      </c>
      <c r="E26" s="61" t="s">
        <v>759</v>
      </c>
      <c r="F26" s="61" t="s">
        <v>675</v>
      </c>
      <c r="G26" s="62">
        <v>1</v>
      </c>
      <c r="H26" s="61">
        <v>150</v>
      </c>
      <c r="I26" s="210">
        <v>1386.2394000000002</v>
      </c>
      <c r="J26" s="210">
        <f t="shared" si="0"/>
        <v>1386.2394000000002</v>
      </c>
    </row>
    <row r="27" spans="1:10" ht="12.75">
      <c r="A27" s="205" t="s">
        <v>763</v>
      </c>
      <c r="B27" s="205" t="s">
        <v>861</v>
      </c>
      <c r="C27" s="61">
        <v>10</v>
      </c>
      <c r="D27" s="61">
        <v>24</v>
      </c>
      <c r="E27" s="61" t="s">
        <v>764</v>
      </c>
      <c r="F27" s="61" t="s">
        <v>675</v>
      </c>
      <c r="G27" s="62">
        <v>0</v>
      </c>
      <c r="H27" s="61">
        <v>150</v>
      </c>
      <c r="I27" s="210">
        <v>1410.8472000000002</v>
      </c>
      <c r="J27" s="210">
        <f t="shared" si="0"/>
        <v>1410.8472000000002</v>
      </c>
    </row>
    <row r="28" spans="1:10" ht="12.75">
      <c r="A28" s="205" t="s">
        <v>765</v>
      </c>
      <c r="B28" s="205" t="s">
        <v>878</v>
      </c>
      <c r="C28" s="61">
        <v>10</v>
      </c>
      <c r="D28" s="61">
        <v>24</v>
      </c>
      <c r="E28" s="61" t="s">
        <v>764</v>
      </c>
      <c r="F28" s="61" t="s">
        <v>675</v>
      </c>
      <c r="G28" s="62">
        <v>0</v>
      </c>
      <c r="H28" s="61" t="s">
        <v>879</v>
      </c>
      <c r="I28" s="210">
        <v>1765.9025999999999</v>
      </c>
      <c r="J28" s="210">
        <f t="shared" si="0"/>
        <v>1765.9025999999999</v>
      </c>
    </row>
    <row r="29" spans="1:10">
      <c r="A29" s="190"/>
      <c r="B29" s="191"/>
      <c r="C29" s="187"/>
      <c r="D29" s="187"/>
      <c r="E29" s="187"/>
      <c r="F29" s="187"/>
      <c r="G29" s="188"/>
      <c r="H29" s="187"/>
      <c r="I29" s="187"/>
      <c r="J29" s="189"/>
    </row>
    <row r="30" spans="1:10" ht="15">
      <c r="A30" s="722" t="s">
        <v>1845</v>
      </c>
      <c r="B30" s="722"/>
      <c r="C30" s="722"/>
      <c r="D30" s="722"/>
      <c r="E30" s="722"/>
      <c r="F30" s="722"/>
      <c r="G30" s="722"/>
      <c r="H30" s="722"/>
      <c r="I30" s="722"/>
      <c r="J30" s="722"/>
    </row>
    <row r="31" spans="1:10" ht="12.75">
      <c r="A31" s="205" t="s">
        <v>766</v>
      </c>
      <c r="B31" s="205" t="s">
        <v>31</v>
      </c>
      <c r="C31" s="61">
        <v>8</v>
      </c>
      <c r="D31" s="61">
        <v>24</v>
      </c>
      <c r="E31" s="61" t="s">
        <v>767</v>
      </c>
      <c r="F31" s="61" t="s">
        <v>675</v>
      </c>
      <c r="G31" s="62">
        <v>0</v>
      </c>
      <c r="H31" s="61">
        <v>4</v>
      </c>
      <c r="I31" s="210">
        <v>1621.7712000000001</v>
      </c>
      <c r="J31" s="210">
        <f>I31*(1+$J$21)*(1-$J$20)</f>
        <v>1621.7712000000001</v>
      </c>
    </row>
    <row r="32" spans="1:10" ht="12.75">
      <c r="A32" s="205" t="s">
        <v>768</v>
      </c>
      <c r="B32" s="205" t="s">
        <v>862</v>
      </c>
      <c r="C32" s="61">
        <v>8</v>
      </c>
      <c r="D32" s="61">
        <v>24</v>
      </c>
      <c r="E32" s="61" t="s">
        <v>767</v>
      </c>
      <c r="F32" s="61" t="s">
        <v>675</v>
      </c>
      <c r="G32" s="62">
        <v>2</v>
      </c>
      <c r="H32" s="61">
        <v>4</v>
      </c>
      <c r="I32" s="210">
        <v>1853.7876000000001</v>
      </c>
      <c r="J32" s="210">
        <f>I32*(1+$J$21)*(1-$J$20)</f>
        <v>1853.7876000000001</v>
      </c>
    </row>
    <row r="33" spans="1:10" ht="12.75">
      <c r="A33" s="205" t="s">
        <v>769</v>
      </c>
      <c r="B33" s="409" t="s">
        <v>33</v>
      </c>
      <c r="C33" s="61">
        <v>8</v>
      </c>
      <c r="D33" s="61">
        <v>24</v>
      </c>
      <c r="E33" s="61" t="s">
        <v>764</v>
      </c>
      <c r="F33" s="61" t="s">
        <v>675</v>
      </c>
      <c r="G33" s="62">
        <v>0</v>
      </c>
      <c r="H33" s="61">
        <v>4</v>
      </c>
      <c r="I33" s="210">
        <v>1765.9025999999999</v>
      </c>
      <c r="J33" s="210">
        <f>I33*(1+$J$21)*(1-$J$20)</f>
        <v>1765.9025999999999</v>
      </c>
    </row>
    <row r="34" spans="1:10" ht="12.75">
      <c r="A34" s="205" t="s">
        <v>770</v>
      </c>
      <c r="B34" s="409" t="s">
        <v>2598</v>
      </c>
      <c r="C34" s="61">
        <v>8</v>
      </c>
      <c r="D34" s="61">
        <v>24</v>
      </c>
      <c r="E34" s="61" t="s">
        <v>764</v>
      </c>
      <c r="F34" s="61" t="s">
        <v>675</v>
      </c>
      <c r="G34" s="62" t="s">
        <v>185</v>
      </c>
      <c r="H34" s="61">
        <v>4</v>
      </c>
      <c r="I34" s="210">
        <v>2000.2626</v>
      </c>
      <c r="J34" s="210">
        <f>I34*(1+$J$21)*(1-$J$20)</f>
        <v>2000.2626</v>
      </c>
    </row>
    <row r="35" spans="1:10">
      <c r="A35" s="190"/>
      <c r="B35" s="191"/>
      <c r="C35" s="187"/>
      <c r="D35" s="187"/>
      <c r="E35" s="187"/>
      <c r="F35" s="187"/>
      <c r="G35" s="188"/>
      <c r="H35" s="187"/>
      <c r="I35" s="187"/>
      <c r="J35" s="189"/>
    </row>
    <row r="36" spans="1:10" ht="15">
      <c r="A36" s="722" t="s">
        <v>1846</v>
      </c>
      <c r="B36" s="722"/>
      <c r="C36" s="722"/>
      <c r="D36" s="722"/>
      <c r="E36" s="722"/>
      <c r="F36" s="722"/>
      <c r="G36" s="722"/>
      <c r="H36" s="722"/>
      <c r="I36" s="722"/>
      <c r="J36" s="722"/>
    </row>
    <row r="37" spans="1:10" ht="12.75">
      <c r="A37" s="205" t="s">
        <v>771</v>
      </c>
      <c r="B37" s="205" t="s">
        <v>863</v>
      </c>
      <c r="C37" s="61">
        <v>20</v>
      </c>
      <c r="D37" s="61">
        <v>24</v>
      </c>
      <c r="E37" s="61" t="s">
        <v>759</v>
      </c>
      <c r="F37" s="61" t="s">
        <v>675</v>
      </c>
      <c r="G37" s="62">
        <v>0</v>
      </c>
      <c r="H37" s="61">
        <v>150</v>
      </c>
      <c r="I37" s="210">
        <v>1326.4775999999999</v>
      </c>
      <c r="J37" s="210">
        <f t="shared" ref="J37:J55" si="1">I37*(1+$J$21)*(1-$J$20)</f>
        <v>1326.4775999999999</v>
      </c>
    </row>
    <row r="38" spans="1:10" ht="12.75">
      <c r="A38" s="205" t="s">
        <v>772</v>
      </c>
      <c r="B38" s="205" t="s">
        <v>863</v>
      </c>
      <c r="C38" s="61">
        <v>20</v>
      </c>
      <c r="D38" s="61">
        <v>24</v>
      </c>
      <c r="E38" s="61" t="s">
        <v>759</v>
      </c>
      <c r="F38" s="61" t="s">
        <v>675</v>
      </c>
      <c r="G38" s="62">
        <v>0</v>
      </c>
      <c r="H38" s="61">
        <v>150</v>
      </c>
      <c r="I38" s="210">
        <v>1326.4775999999999</v>
      </c>
      <c r="J38" s="210">
        <f t="shared" si="1"/>
        <v>1326.4775999999999</v>
      </c>
    </row>
    <row r="39" spans="1:10" ht="12.75">
      <c r="A39" s="205" t="s">
        <v>773</v>
      </c>
      <c r="B39" s="205" t="s">
        <v>864</v>
      </c>
      <c r="C39" s="61">
        <v>20</v>
      </c>
      <c r="D39" s="61">
        <v>24</v>
      </c>
      <c r="E39" s="61" t="s">
        <v>759</v>
      </c>
      <c r="F39" s="61" t="s">
        <v>675</v>
      </c>
      <c r="G39" s="62">
        <v>2</v>
      </c>
      <c r="H39" s="61">
        <v>150</v>
      </c>
      <c r="I39" s="210">
        <v>1535.058</v>
      </c>
      <c r="J39" s="210">
        <f t="shared" si="1"/>
        <v>1535.058</v>
      </c>
    </row>
    <row r="40" spans="1:10" ht="12.75">
      <c r="A40" s="205" t="s">
        <v>774</v>
      </c>
      <c r="B40" s="205" t="s">
        <v>864</v>
      </c>
      <c r="C40" s="61">
        <v>20</v>
      </c>
      <c r="D40" s="61">
        <v>24</v>
      </c>
      <c r="E40" s="61" t="s">
        <v>759</v>
      </c>
      <c r="F40" s="61" t="s">
        <v>675</v>
      </c>
      <c r="G40" s="62">
        <v>2</v>
      </c>
      <c r="H40" s="61">
        <v>150</v>
      </c>
      <c r="I40" s="210">
        <v>1535.058</v>
      </c>
      <c r="J40" s="210">
        <f t="shared" si="1"/>
        <v>1535.058</v>
      </c>
    </row>
    <row r="41" spans="1:10" ht="12.75">
      <c r="A41" s="205" t="s">
        <v>775</v>
      </c>
      <c r="B41" s="205" t="s">
        <v>865</v>
      </c>
      <c r="C41" s="61">
        <v>20</v>
      </c>
      <c r="D41" s="61">
        <v>230</v>
      </c>
      <c r="E41" s="61" t="s">
        <v>759</v>
      </c>
      <c r="F41" s="61" t="s">
        <v>675</v>
      </c>
      <c r="G41" s="62">
        <v>0</v>
      </c>
      <c r="H41" s="61">
        <v>150</v>
      </c>
      <c r="I41" s="210">
        <v>1337.0237999999999</v>
      </c>
      <c r="J41" s="210">
        <f t="shared" si="1"/>
        <v>1337.0237999999999</v>
      </c>
    </row>
    <row r="42" spans="1:10" ht="12.75">
      <c r="A42" s="205" t="s">
        <v>776</v>
      </c>
      <c r="B42" s="205" t="s">
        <v>865</v>
      </c>
      <c r="C42" s="61">
        <v>20</v>
      </c>
      <c r="D42" s="61">
        <v>230</v>
      </c>
      <c r="E42" s="61" t="s">
        <v>759</v>
      </c>
      <c r="F42" s="61" t="s">
        <v>675</v>
      </c>
      <c r="G42" s="62">
        <v>0</v>
      </c>
      <c r="H42" s="61">
        <v>150</v>
      </c>
      <c r="I42" s="210">
        <v>1337.0237999999999</v>
      </c>
      <c r="J42" s="210">
        <f t="shared" si="1"/>
        <v>1337.0237999999999</v>
      </c>
    </row>
    <row r="43" spans="1:10" ht="12.75">
      <c r="A43" s="205" t="s">
        <v>777</v>
      </c>
      <c r="B43" s="205" t="s">
        <v>866</v>
      </c>
      <c r="C43" s="61">
        <v>20</v>
      </c>
      <c r="D43" s="61">
        <v>230</v>
      </c>
      <c r="E43" s="61" t="s">
        <v>759</v>
      </c>
      <c r="F43" s="61" t="s">
        <v>675</v>
      </c>
      <c r="G43" s="62">
        <v>2</v>
      </c>
      <c r="H43" s="61">
        <v>150</v>
      </c>
      <c r="I43" s="210">
        <v>1544.4323999999999</v>
      </c>
      <c r="J43" s="210">
        <f t="shared" si="1"/>
        <v>1544.4323999999999</v>
      </c>
    </row>
    <row r="44" spans="1:10" ht="12.75">
      <c r="A44" s="205" t="s">
        <v>778</v>
      </c>
      <c r="B44" s="205" t="s">
        <v>866</v>
      </c>
      <c r="C44" s="61">
        <v>20</v>
      </c>
      <c r="D44" s="61">
        <v>230</v>
      </c>
      <c r="E44" s="61" t="s">
        <v>759</v>
      </c>
      <c r="F44" s="61" t="s">
        <v>675</v>
      </c>
      <c r="G44" s="62">
        <v>2</v>
      </c>
      <c r="H44" s="61">
        <v>150</v>
      </c>
      <c r="I44" s="210">
        <v>1544.4323999999999</v>
      </c>
      <c r="J44" s="210">
        <f t="shared" si="1"/>
        <v>1544.4323999999999</v>
      </c>
    </row>
    <row r="45" spans="1:10" ht="12.75">
      <c r="A45" s="205" t="s">
        <v>779</v>
      </c>
      <c r="B45" s="409" t="s">
        <v>25</v>
      </c>
      <c r="C45" s="61">
        <v>20</v>
      </c>
      <c r="D45" s="61">
        <v>24</v>
      </c>
      <c r="E45" s="61" t="s">
        <v>780</v>
      </c>
      <c r="F45" s="61" t="s">
        <v>675</v>
      </c>
      <c r="G45" s="62">
        <v>0</v>
      </c>
      <c r="H45" s="61">
        <v>150</v>
      </c>
      <c r="I45" s="210">
        <v>1528.0272000000002</v>
      </c>
      <c r="J45" s="210">
        <f t="shared" si="1"/>
        <v>1528.0272000000002</v>
      </c>
    </row>
    <row r="46" spans="1:10" ht="12.75">
      <c r="A46" s="205" t="s">
        <v>781</v>
      </c>
      <c r="B46" s="409" t="s">
        <v>25</v>
      </c>
      <c r="C46" s="61">
        <v>20</v>
      </c>
      <c r="D46" s="61">
        <v>24</v>
      </c>
      <c r="E46" s="61" t="s">
        <v>780</v>
      </c>
      <c r="F46" s="61" t="s">
        <v>675</v>
      </c>
      <c r="G46" s="62">
        <v>0</v>
      </c>
      <c r="H46" s="61">
        <v>150</v>
      </c>
      <c r="I46" s="210">
        <v>1528.0272000000002</v>
      </c>
      <c r="J46" s="210">
        <f t="shared" si="1"/>
        <v>1528.0272000000002</v>
      </c>
    </row>
    <row r="47" spans="1:10" ht="12.75">
      <c r="A47" s="205" t="s">
        <v>782</v>
      </c>
      <c r="B47" s="409" t="s">
        <v>2597</v>
      </c>
      <c r="C47" s="61">
        <v>20</v>
      </c>
      <c r="D47" s="61">
        <v>24</v>
      </c>
      <c r="E47" s="61" t="s">
        <v>780</v>
      </c>
      <c r="F47" s="61" t="s">
        <v>675</v>
      </c>
      <c r="G47" s="62">
        <v>2</v>
      </c>
      <c r="H47" s="61">
        <v>150</v>
      </c>
      <c r="I47" s="210">
        <v>1735.4358000000002</v>
      </c>
      <c r="J47" s="210">
        <f t="shared" si="1"/>
        <v>1735.4358000000002</v>
      </c>
    </row>
    <row r="48" spans="1:10" ht="12.75">
      <c r="A48" s="205" t="s">
        <v>783</v>
      </c>
      <c r="B48" s="409" t="s">
        <v>2597</v>
      </c>
      <c r="C48" s="61">
        <v>20</v>
      </c>
      <c r="D48" s="61">
        <v>24</v>
      </c>
      <c r="E48" s="61" t="s">
        <v>780</v>
      </c>
      <c r="F48" s="61" t="s">
        <v>675</v>
      </c>
      <c r="G48" s="62">
        <v>2</v>
      </c>
      <c r="H48" s="61">
        <v>150</v>
      </c>
      <c r="I48" s="210">
        <v>1735.4358000000002</v>
      </c>
      <c r="J48" s="210">
        <f t="shared" si="1"/>
        <v>1735.4358000000002</v>
      </c>
    </row>
    <row r="49" spans="1:10" ht="12.75">
      <c r="A49" s="205" t="s">
        <v>784</v>
      </c>
      <c r="B49" s="409" t="s">
        <v>25</v>
      </c>
      <c r="C49" s="61">
        <v>20</v>
      </c>
      <c r="D49" s="61">
        <v>24</v>
      </c>
      <c r="E49" s="61" t="s">
        <v>764</v>
      </c>
      <c r="F49" s="61" t="s">
        <v>675</v>
      </c>
      <c r="G49" s="62">
        <v>0</v>
      </c>
      <c r="H49" s="61">
        <v>150</v>
      </c>
      <c r="I49" s="210">
        <v>1528.0272000000002</v>
      </c>
      <c r="J49" s="210">
        <f t="shared" si="1"/>
        <v>1528.0272000000002</v>
      </c>
    </row>
    <row r="50" spans="1:10" ht="12.75">
      <c r="A50" s="205" t="s">
        <v>785</v>
      </c>
      <c r="B50" s="409" t="s">
        <v>25</v>
      </c>
      <c r="C50" s="61">
        <v>20</v>
      </c>
      <c r="D50" s="61">
        <v>24</v>
      </c>
      <c r="E50" s="61" t="s">
        <v>764</v>
      </c>
      <c r="F50" s="61" t="s">
        <v>675</v>
      </c>
      <c r="G50" s="62">
        <v>0</v>
      </c>
      <c r="H50" s="61">
        <v>150</v>
      </c>
      <c r="I50" s="210">
        <v>1528.0272000000002</v>
      </c>
      <c r="J50" s="210">
        <f t="shared" si="1"/>
        <v>1528.0272000000002</v>
      </c>
    </row>
    <row r="51" spans="1:10" ht="12.75">
      <c r="A51" s="205" t="s">
        <v>786</v>
      </c>
      <c r="B51" s="409" t="s">
        <v>2597</v>
      </c>
      <c r="C51" s="61">
        <v>20</v>
      </c>
      <c r="D51" s="61">
        <v>24</v>
      </c>
      <c r="E51" s="61" t="s">
        <v>764</v>
      </c>
      <c r="F51" s="61" t="s">
        <v>675</v>
      </c>
      <c r="G51" s="62">
        <v>2</v>
      </c>
      <c r="H51" s="61">
        <v>150</v>
      </c>
      <c r="I51" s="210">
        <v>1735.4358000000002</v>
      </c>
      <c r="J51" s="210">
        <f t="shared" si="1"/>
        <v>1735.4358000000002</v>
      </c>
    </row>
    <row r="52" spans="1:10" ht="12.75">
      <c r="A52" s="205" t="s">
        <v>787</v>
      </c>
      <c r="B52" s="409" t="s">
        <v>2597</v>
      </c>
      <c r="C52" s="61">
        <v>20</v>
      </c>
      <c r="D52" s="61">
        <v>24</v>
      </c>
      <c r="E52" s="61" t="s">
        <v>764</v>
      </c>
      <c r="F52" s="61" t="s">
        <v>675</v>
      </c>
      <c r="G52" s="62">
        <v>2</v>
      </c>
      <c r="H52" s="61">
        <v>150</v>
      </c>
      <c r="I52" s="210">
        <v>1735.4358000000002</v>
      </c>
      <c r="J52" s="210">
        <f t="shared" si="1"/>
        <v>1735.4358000000002</v>
      </c>
    </row>
    <row r="53" spans="1:10" ht="12.75">
      <c r="A53" s="205" t="s">
        <v>788</v>
      </c>
      <c r="B53" s="409" t="s">
        <v>25</v>
      </c>
      <c r="C53" s="61">
        <v>20</v>
      </c>
      <c r="D53" s="61">
        <v>24</v>
      </c>
      <c r="E53" s="61" t="s">
        <v>789</v>
      </c>
      <c r="F53" s="61" t="s">
        <v>675</v>
      </c>
      <c r="G53" s="62">
        <v>0</v>
      </c>
      <c r="H53" s="61">
        <v>150</v>
      </c>
      <c r="I53" s="210">
        <v>1580.7582</v>
      </c>
      <c r="J53" s="210">
        <f t="shared" si="1"/>
        <v>1580.7582</v>
      </c>
    </row>
    <row r="54" spans="1:10" ht="12.75">
      <c r="A54" s="205" t="s">
        <v>790</v>
      </c>
      <c r="B54" s="409" t="s">
        <v>25</v>
      </c>
      <c r="C54" s="61">
        <v>20</v>
      </c>
      <c r="D54" s="61">
        <v>24</v>
      </c>
      <c r="E54" s="61" t="s">
        <v>789</v>
      </c>
      <c r="F54" s="61" t="s">
        <v>675</v>
      </c>
      <c r="G54" s="62">
        <v>0</v>
      </c>
      <c r="H54" s="61">
        <v>150</v>
      </c>
      <c r="I54" s="210">
        <v>1580.7582</v>
      </c>
      <c r="J54" s="210">
        <f t="shared" si="1"/>
        <v>1580.7582</v>
      </c>
    </row>
    <row r="55" spans="1:10" ht="12.75">
      <c r="A55" s="206" t="s">
        <v>791</v>
      </c>
      <c r="B55" s="409" t="s">
        <v>1319</v>
      </c>
      <c r="C55" s="61">
        <v>20</v>
      </c>
      <c r="D55" s="61">
        <v>24</v>
      </c>
      <c r="E55" s="61" t="s">
        <v>764</v>
      </c>
      <c r="F55" s="61" t="s">
        <v>675</v>
      </c>
      <c r="G55" s="64">
        <v>0</v>
      </c>
      <c r="H55" s="61">
        <v>90</v>
      </c>
      <c r="I55" s="210">
        <v>1877.2236000000003</v>
      </c>
      <c r="J55" s="210">
        <f t="shared" si="1"/>
        <v>1877.2236000000003</v>
      </c>
    </row>
    <row r="56" spans="1:10">
      <c r="A56" s="192"/>
      <c r="B56" s="191"/>
      <c r="C56" s="187"/>
      <c r="D56" s="187"/>
      <c r="E56" s="187"/>
      <c r="F56" s="187"/>
      <c r="G56" s="193"/>
      <c r="H56" s="187"/>
      <c r="I56" s="187"/>
      <c r="J56" s="189"/>
    </row>
    <row r="57" spans="1:10" ht="15">
      <c r="A57" s="722" t="s">
        <v>1847</v>
      </c>
      <c r="B57" s="722"/>
      <c r="C57" s="722"/>
      <c r="D57" s="722"/>
      <c r="E57" s="722"/>
      <c r="F57" s="722"/>
      <c r="G57" s="722"/>
      <c r="H57" s="722"/>
      <c r="I57" s="722"/>
      <c r="J57" s="722"/>
    </row>
    <row r="58" spans="1:10" ht="12.75">
      <c r="A58" s="205" t="s">
        <v>792</v>
      </c>
      <c r="B58" s="205" t="s">
        <v>867</v>
      </c>
      <c r="C58" s="61">
        <v>16</v>
      </c>
      <c r="D58" s="61">
        <v>24</v>
      </c>
      <c r="E58" s="61" t="s">
        <v>767</v>
      </c>
      <c r="F58" s="61" t="s">
        <v>675</v>
      </c>
      <c r="G58" s="62">
        <v>2</v>
      </c>
      <c r="H58" s="61">
        <v>7</v>
      </c>
      <c r="I58" s="210">
        <v>1817.4618000000003</v>
      </c>
      <c r="J58" s="210">
        <f>I58*(1+$J$21)*(1-$J$20)</f>
        <v>1817.4618000000003</v>
      </c>
    </row>
    <row r="59" spans="1:10" ht="12.75">
      <c r="A59" s="205" t="s">
        <v>793</v>
      </c>
      <c r="B59" s="205" t="s">
        <v>34</v>
      </c>
      <c r="C59" s="61">
        <v>16</v>
      </c>
      <c r="D59" s="61">
        <v>24</v>
      </c>
      <c r="E59" s="61" t="s">
        <v>767</v>
      </c>
      <c r="F59" s="61" t="s">
        <v>675</v>
      </c>
      <c r="G59" s="62">
        <v>0</v>
      </c>
      <c r="H59" s="61">
        <v>7</v>
      </c>
      <c r="I59" s="210">
        <v>1614.7404000000001</v>
      </c>
      <c r="J59" s="210">
        <f>I59*(1+$J$21)*(1-$J$20)</f>
        <v>1614.7404000000001</v>
      </c>
    </row>
    <row r="60" spans="1:10" ht="12" customHeight="1">
      <c r="A60" s="207" t="s">
        <v>794</v>
      </c>
      <c r="B60" s="409" t="s">
        <v>36</v>
      </c>
      <c r="C60" s="61">
        <v>16</v>
      </c>
      <c r="D60" s="65">
        <v>24</v>
      </c>
      <c r="E60" s="61" t="s">
        <v>764</v>
      </c>
      <c r="F60" s="61" t="s">
        <v>675</v>
      </c>
      <c r="G60" s="62">
        <v>0</v>
      </c>
      <c r="H60" s="65">
        <v>7</v>
      </c>
      <c r="I60" s="210">
        <v>2251.0277999999998</v>
      </c>
      <c r="J60" s="210">
        <f>I60*(1+$J$21)*(1-$J$20)</f>
        <v>2251.0277999999998</v>
      </c>
    </row>
    <row r="61" spans="1:10" ht="12" customHeight="1">
      <c r="A61" s="194"/>
      <c r="B61" s="191"/>
      <c r="C61" s="187"/>
      <c r="D61" s="126"/>
      <c r="E61" s="187"/>
      <c r="F61" s="187"/>
      <c r="G61" s="188"/>
      <c r="H61" s="126"/>
      <c r="I61" s="126"/>
      <c r="J61" s="189"/>
    </row>
    <row r="62" spans="1:10" ht="15">
      <c r="A62" s="722" t="s">
        <v>1848</v>
      </c>
      <c r="B62" s="722"/>
      <c r="C62" s="722"/>
      <c r="D62" s="722"/>
      <c r="E62" s="722"/>
      <c r="F62" s="722"/>
      <c r="G62" s="722"/>
      <c r="H62" s="722"/>
      <c r="I62" s="722"/>
      <c r="J62" s="722"/>
    </row>
    <row r="63" spans="1:10" ht="12.75">
      <c r="A63" s="205" t="s">
        <v>795</v>
      </c>
      <c r="B63" s="205" t="s">
        <v>868</v>
      </c>
      <c r="C63" s="61">
        <v>40</v>
      </c>
      <c r="D63" s="61">
        <v>24</v>
      </c>
      <c r="E63" s="61" t="s">
        <v>759</v>
      </c>
      <c r="F63" s="61" t="s">
        <v>675</v>
      </c>
      <c r="G63" s="62">
        <v>0</v>
      </c>
      <c r="H63" s="61">
        <v>150</v>
      </c>
      <c r="I63" s="210">
        <v>1552.6350000000002</v>
      </c>
      <c r="J63" s="210">
        <f t="shared" ref="J63:J68" si="2">I63*(1+$J$21)*(1-$J$20)</f>
        <v>1552.6350000000002</v>
      </c>
    </row>
    <row r="64" spans="1:10" ht="12.75">
      <c r="A64" s="205" t="s">
        <v>796</v>
      </c>
      <c r="B64" s="205" t="s">
        <v>870</v>
      </c>
      <c r="C64" s="61">
        <v>40</v>
      </c>
      <c r="D64" s="61">
        <v>24</v>
      </c>
      <c r="E64" s="61" t="s">
        <v>759</v>
      </c>
      <c r="F64" s="61" t="s">
        <v>675</v>
      </c>
      <c r="G64" s="62">
        <v>2</v>
      </c>
      <c r="H64" s="61">
        <v>150</v>
      </c>
      <c r="I64" s="210">
        <v>1786.9950000000001</v>
      </c>
      <c r="J64" s="210">
        <f t="shared" si="2"/>
        <v>1786.9950000000001</v>
      </c>
    </row>
    <row r="65" spans="1:10" ht="12.75">
      <c r="A65" s="205" t="s">
        <v>797</v>
      </c>
      <c r="B65" s="205" t="s">
        <v>869</v>
      </c>
      <c r="C65" s="61">
        <v>40</v>
      </c>
      <c r="D65" s="61">
        <v>230</v>
      </c>
      <c r="E65" s="61" t="s">
        <v>759</v>
      </c>
      <c r="F65" s="61" t="s">
        <v>675</v>
      </c>
      <c r="G65" s="62">
        <v>0</v>
      </c>
      <c r="H65" s="61">
        <v>150</v>
      </c>
      <c r="I65" s="210">
        <v>1559.6658</v>
      </c>
      <c r="J65" s="210">
        <f t="shared" si="2"/>
        <v>1559.6658</v>
      </c>
    </row>
    <row r="66" spans="1:10" ht="12.75">
      <c r="A66" s="205" t="s">
        <v>798</v>
      </c>
      <c r="B66" s="205" t="s">
        <v>871</v>
      </c>
      <c r="C66" s="61">
        <v>40</v>
      </c>
      <c r="D66" s="61">
        <v>230</v>
      </c>
      <c r="E66" s="61" t="s">
        <v>759</v>
      </c>
      <c r="F66" s="61" t="s">
        <v>675</v>
      </c>
      <c r="G66" s="62">
        <v>2</v>
      </c>
      <c r="H66" s="61">
        <v>150</v>
      </c>
      <c r="I66" s="210">
        <v>1796.3694</v>
      </c>
      <c r="J66" s="210">
        <f t="shared" si="2"/>
        <v>1796.3694</v>
      </c>
    </row>
    <row r="67" spans="1:10" ht="12.75">
      <c r="A67" s="205" t="s">
        <v>799</v>
      </c>
      <c r="B67" s="409" t="s">
        <v>27</v>
      </c>
      <c r="C67" s="61">
        <v>40</v>
      </c>
      <c r="D67" s="61">
        <v>24</v>
      </c>
      <c r="E67" s="61" t="s">
        <v>764</v>
      </c>
      <c r="F67" s="61" t="s">
        <v>675</v>
      </c>
      <c r="G67" s="62">
        <v>0</v>
      </c>
      <c r="H67" s="61">
        <v>150</v>
      </c>
      <c r="I67" s="210">
        <v>1742.4666</v>
      </c>
      <c r="J67" s="210">
        <f t="shared" si="2"/>
        <v>1742.4666</v>
      </c>
    </row>
    <row r="68" spans="1:10" ht="12.75">
      <c r="A68" s="205" t="s">
        <v>800</v>
      </c>
      <c r="B68" s="409" t="s">
        <v>2596</v>
      </c>
      <c r="C68" s="61">
        <v>40</v>
      </c>
      <c r="D68" s="61">
        <v>24</v>
      </c>
      <c r="E68" s="61" t="s">
        <v>764</v>
      </c>
      <c r="F68" s="61" t="s">
        <v>675</v>
      </c>
      <c r="G68" s="62">
        <v>2</v>
      </c>
      <c r="H68" s="61">
        <v>150</v>
      </c>
      <c r="I68" s="210">
        <v>1979.1702</v>
      </c>
      <c r="J68" s="210">
        <f t="shared" si="2"/>
        <v>1979.1702</v>
      </c>
    </row>
    <row r="69" spans="1:10">
      <c r="A69" s="190"/>
      <c r="B69" s="191"/>
      <c r="C69" s="187"/>
      <c r="D69" s="187"/>
      <c r="E69" s="187"/>
      <c r="F69" s="187"/>
      <c r="G69" s="188"/>
      <c r="H69" s="187"/>
      <c r="I69" s="187"/>
      <c r="J69" s="189"/>
    </row>
    <row r="70" spans="1:10" ht="15">
      <c r="A70" s="722" t="s">
        <v>1849</v>
      </c>
      <c r="B70" s="722"/>
      <c r="C70" s="722"/>
      <c r="D70" s="722"/>
      <c r="E70" s="722"/>
      <c r="F70" s="722"/>
      <c r="G70" s="722"/>
      <c r="H70" s="722"/>
      <c r="I70" s="722"/>
      <c r="J70" s="722"/>
    </row>
    <row r="71" spans="1:10" ht="12.75">
      <c r="A71" s="448" t="s">
        <v>2599</v>
      </c>
      <c r="B71" s="410" t="s">
        <v>2575</v>
      </c>
      <c r="C71" s="61">
        <v>20</v>
      </c>
      <c r="D71" s="61" t="s">
        <v>2600</v>
      </c>
      <c r="E71" s="61" t="s">
        <v>767</v>
      </c>
      <c r="F71" s="61" t="s">
        <v>801</v>
      </c>
      <c r="G71" s="62">
        <v>0</v>
      </c>
      <c r="H71" s="61" t="s">
        <v>802</v>
      </c>
      <c r="I71" s="210">
        <v>1646.3789999999999</v>
      </c>
      <c r="J71" s="210">
        <f t="shared" ref="J71:J85" si="3">I71*(1+$J$21)*(1-$J$20)</f>
        <v>1646.3789999999999</v>
      </c>
    </row>
    <row r="72" spans="1:10" ht="12.75">
      <c r="A72" s="410" t="s">
        <v>2601</v>
      </c>
      <c r="B72" s="410" t="s">
        <v>2575</v>
      </c>
      <c r="C72" s="61">
        <v>20</v>
      </c>
      <c r="D72" s="61" t="s">
        <v>2600</v>
      </c>
      <c r="E72" s="61" t="s">
        <v>767</v>
      </c>
      <c r="F72" s="61" t="s">
        <v>801</v>
      </c>
      <c r="G72" s="62">
        <v>0</v>
      </c>
      <c r="H72" s="61" t="s">
        <v>802</v>
      </c>
      <c r="I72" s="210">
        <v>1646.3789999999999</v>
      </c>
      <c r="J72" s="210">
        <f t="shared" si="3"/>
        <v>1646.3789999999999</v>
      </c>
    </row>
    <row r="73" spans="1:10" ht="12.75">
      <c r="A73" s="410" t="s">
        <v>2602</v>
      </c>
      <c r="B73" s="410" t="s">
        <v>2575</v>
      </c>
      <c r="C73" s="61">
        <v>20</v>
      </c>
      <c r="D73" s="61" t="s">
        <v>2600</v>
      </c>
      <c r="E73" s="61" t="s">
        <v>767</v>
      </c>
      <c r="F73" s="61" t="s">
        <v>801</v>
      </c>
      <c r="G73" s="62">
        <v>0</v>
      </c>
      <c r="H73" s="61" t="s">
        <v>802</v>
      </c>
      <c r="I73" s="210">
        <v>1878.3953999999999</v>
      </c>
      <c r="J73" s="210">
        <f t="shared" si="3"/>
        <v>1878.3953999999999</v>
      </c>
    </row>
    <row r="74" spans="1:10" ht="12.75">
      <c r="A74" s="410" t="s">
        <v>2603</v>
      </c>
      <c r="B74" s="410" t="s">
        <v>2606</v>
      </c>
      <c r="C74" s="61">
        <v>20</v>
      </c>
      <c r="D74" s="61" t="s">
        <v>2600</v>
      </c>
      <c r="E74" s="61" t="s">
        <v>767</v>
      </c>
      <c r="F74" s="61" t="s">
        <v>801</v>
      </c>
      <c r="G74" s="62">
        <v>2</v>
      </c>
      <c r="H74" s="61" t="s">
        <v>802</v>
      </c>
      <c r="I74" s="210">
        <v>1791.6822</v>
      </c>
      <c r="J74" s="210">
        <f t="shared" si="3"/>
        <v>1791.6822</v>
      </c>
    </row>
    <row r="75" spans="1:10" ht="12.75">
      <c r="A75" s="410" t="s">
        <v>2604</v>
      </c>
      <c r="B75" s="410" t="s">
        <v>2606</v>
      </c>
      <c r="C75" s="61">
        <v>20</v>
      </c>
      <c r="D75" s="61" t="s">
        <v>2600</v>
      </c>
      <c r="E75" s="61" t="s">
        <v>767</v>
      </c>
      <c r="F75" s="61" t="s">
        <v>801</v>
      </c>
      <c r="G75" s="62">
        <v>2</v>
      </c>
      <c r="H75" s="61" t="s">
        <v>802</v>
      </c>
      <c r="I75" s="210">
        <v>1791.6822</v>
      </c>
      <c r="J75" s="210">
        <f t="shared" si="3"/>
        <v>1791.6822</v>
      </c>
    </row>
    <row r="76" spans="1:10" ht="12.75">
      <c r="A76" s="410" t="s">
        <v>2605</v>
      </c>
      <c r="B76" s="410" t="s">
        <v>2606</v>
      </c>
      <c r="C76" s="61">
        <v>20</v>
      </c>
      <c r="D76" s="61" t="s">
        <v>2600</v>
      </c>
      <c r="E76" s="61" t="s">
        <v>767</v>
      </c>
      <c r="F76" s="61" t="s">
        <v>801</v>
      </c>
      <c r="G76" s="62">
        <v>2</v>
      </c>
      <c r="H76" s="61" t="s">
        <v>802</v>
      </c>
      <c r="I76" s="210">
        <v>2023.6986000000002</v>
      </c>
      <c r="J76" s="210">
        <f t="shared" si="3"/>
        <v>2023.6986000000002</v>
      </c>
    </row>
    <row r="77" spans="1:10" ht="12.75">
      <c r="A77" s="205" t="s">
        <v>803</v>
      </c>
      <c r="B77" s="409" t="s">
        <v>64</v>
      </c>
      <c r="C77" s="61">
        <v>20</v>
      </c>
      <c r="D77" s="61">
        <v>24</v>
      </c>
      <c r="E77" s="61" t="s">
        <v>780</v>
      </c>
      <c r="F77" s="61" t="s">
        <v>801</v>
      </c>
      <c r="G77" s="62">
        <v>0</v>
      </c>
      <c r="H77" s="61" t="s">
        <v>802</v>
      </c>
      <c r="I77" s="210">
        <v>1769.4180000000001</v>
      </c>
      <c r="J77" s="210">
        <f t="shared" si="3"/>
        <v>1769.4180000000001</v>
      </c>
    </row>
    <row r="78" spans="1:10" ht="12.75">
      <c r="A78" s="205" t="s">
        <v>804</v>
      </c>
      <c r="B78" s="409" t="s">
        <v>64</v>
      </c>
      <c r="C78" s="61">
        <v>20</v>
      </c>
      <c r="D78" s="61">
        <v>24</v>
      </c>
      <c r="E78" s="61" t="s">
        <v>764</v>
      </c>
      <c r="F78" s="61" t="s">
        <v>801</v>
      </c>
      <c r="G78" s="62">
        <v>0</v>
      </c>
      <c r="H78" s="61" t="s">
        <v>802</v>
      </c>
      <c r="I78" s="210">
        <v>1769.4180000000001</v>
      </c>
      <c r="J78" s="210">
        <f t="shared" si="3"/>
        <v>1769.4180000000001</v>
      </c>
    </row>
    <row r="79" spans="1:10" ht="12.75">
      <c r="A79" s="205" t="s">
        <v>805</v>
      </c>
      <c r="B79" s="409" t="s">
        <v>64</v>
      </c>
      <c r="C79" s="61">
        <v>20</v>
      </c>
      <c r="D79" s="61">
        <v>24</v>
      </c>
      <c r="E79" s="61" t="s">
        <v>764</v>
      </c>
      <c r="F79" s="61" t="s">
        <v>801</v>
      </c>
      <c r="G79" s="62">
        <v>0</v>
      </c>
      <c r="H79" s="61" t="s">
        <v>802</v>
      </c>
      <c r="I79" s="210">
        <v>1769.4180000000001</v>
      </c>
      <c r="J79" s="210">
        <f t="shared" si="3"/>
        <v>1769.4180000000001</v>
      </c>
    </row>
    <row r="80" spans="1:10" ht="12.75">
      <c r="A80" s="205" t="s">
        <v>806</v>
      </c>
      <c r="B80" s="409" t="s">
        <v>64</v>
      </c>
      <c r="C80" s="61">
        <v>20</v>
      </c>
      <c r="D80" s="61">
        <v>24</v>
      </c>
      <c r="E80" s="61" t="s">
        <v>764</v>
      </c>
      <c r="F80" s="61" t="s">
        <v>801</v>
      </c>
      <c r="G80" s="62">
        <v>0</v>
      </c>
      <c r="H80" s="61" t="s">
        <v>802</v>
      </c>
      <c r="I80" s="210">
        <v>2000.2626</v>
      </c>
      <c r="J80" s="210">
        <f t="shared" si="3"/>
        <v>2000.2626</v>
      </c>
    </row>
    <row r="81" spans="1:10" ht="12.75">
      <c r="A81" s="205" t="s">
        <v>807</v>
      </c>
      <c r="B81" s="409" t="s">
        <v>64</v>
      </c>
      <c r="C81" s="61">
        <v>20</v>
      </c>
      <c r="D81" s="61">
        <v>24</v>
      </c>
      <c r="E81" s="61" t="s">
        <v>764</v>
      </c>
      <c r="F81" s="61" t="s">
        <v>801</v>
      </c>
      <c r="G81" s="62">
        <v>0</v>
      </c>
      <c r="H81" s="61" t="s">
        <v>802</v>
      </c>
      <c r="I81" s="210">
        <v>1769.4180000000001</v>
      </c>
      <c r="J81" s="210">
        <f t="shared" si="3"/>
        <v>1769.4180000000001</v>
      </c>
    </row>
    <row r="82" spans="1:10" ht="12.75">
      <c r="A82" s="205" t="s">
        <v>808</v>
      </c>
      <c r="B82" s="409" t="s">
        <v>64</v>
      </c>
      <c r="C82" s="61">
        <v>20</v>
      </c>
      <c r="D82" s="61">
        <v>24</v>
      </c>
      <c r="E82" s="61" t="s">
        <v>764</v>
      </c>
      <c r="F82" s="61" t="s">
        <v>801</v>
      </c>
      <c r="G82" s="62">
        <v>0</v>
      </c>
      <c r="H82" s="61" t="s">
        <v>802</v>
      </c>
      <c r="I82" s="210">
        <v>2000.2626</v>
      </c>
      <c r="J82" s="210">
        <f t="shared" si="3"/>
        <v>2000.2626</v>
      </c>
    </row>
    <row r="83" spans="1:10" ht="12.75">
      <c r="A83" s="205" t="s">
        <v>809</v>
      </c>
      <c r="B83" s="205" t="s">
        <v>873</v>
      </c>
      <c r="C83" s="61">
        <v>20</v>
      </c>
      <c r="D83" s="61">
        <v>24</v>
      </c>
      <c r="E83" s="61" t="s">
        <v>764</v>
      </c>
      <c r="F83" s="61" t="s">
        <v>801</v>
      </c>
      <c r="G83" s="62">
        <v>2</v>
      </c>
      <c r="H83" s="61" t="s">
        <v>802</v>
      </c>
      <c r="I83" s="210">
        <v>1915.8930000000003</v>
      </c>
      <c r="J83" s="210">
        <f t="shared" si="3"/>
        <v>1915.8930000000003</v>
      </c>
    </row>
    <row r="84" spans="1:10" ht="12.75">
      <c r="A84" s="205" t="s">
        <v>810</v>
      </c>
      <c r="B84" s="205" t="s">
        <v>873</v>
      </c>
      <c r="C84" s="61">
        <v>20</v>
      </c>
      <c r="D84" s="61">
        <v>24</v>
      </c>
      <c r="E84" s="61" t="s">
        <v>764</v>
      </c>
      <c r="F84" s="61" t="s">
        <v>801</v>
      </c>
      <c r="G84" s="62">
        <v>2</v>
      </c>
      <c r="H84" s="61" t="s">
        <v>802</v>
      </c>
      <c r="I84" s="210">
        <v>1915.8930000000003</v>
      </c>
      <c r="J84" s="210">
        <f t="shared" si="3"/>
        <v>1915.8930000000003</v>
      </c>
    </row>
    <row r="85" spans="1:10" ht="12.75">
      <c r="A85" s="205" t="s">
        <v>811</v>
      </c>
      <c r="B85" s="205" t="s">
        <v>873</v>
      </c>
      <c r="C85" s="61">
        <v>20</v>
      </c>
      <c r="D85" s="61">
        <v>24</v>
      </c>
      <c r="E85" s="61" t="s">
        <v>764</v>
      </c>
      <c r="F85" s="61" t="s">
        <v>801</v>
      </c>
      <c r="G85" s="62">
        <v>2</v>
      </c>
      <c r="H85" s="61" t="s">
        <v>802</v>
      </c>
      <c r="I85" s="210">
        <v>2147.9094000000005</v>
      </c>
      <c r="J85" s="210">
        <f t="shared" si="3"/>
        <v>2147.9094000000005</v>
      </c>
    </row>
    <row r="86" spans="1:10">
      <c r="A86" s="190"/>
      <c r="B86" s="191"/>
      <c r="C86" s="187"/>
      <c r="D86" s="187"/>
      <c r="E86" s="187"/>
      <c r="F86" s="187"/>
      <c r="G86" s="188"/>
      <c r="H86" s="187"/>
      <c r="I86" s="187"/>
      <c r="J86" s="189"/>
    </row>
    <row r="87" spans="1:10">
      <c r="A87" s="723"/>
      <c r="B87" s="723"/>
      <c r="C87" s="723"/>
      <c r="D87" s="723"/>
      <c r="E87" s="723"/>
      <c r="F87" s="723"/>
      <c r="G87" s="723"/>
      <c r="H87" s="723"/>
      <c r="I87" s="723"/>
      <c r="J87" s="723"/>
    </row>
    <row r="88" spans="1:10" ht="15">
      <c r="A88" s="174" t="s">
        <v>1851</v>
      </c>
      <c r="B88" s="174"/>
      <c r="C88" s="174"/>
      <c r="D88" s="174"/>
      <c r="E88" s="174"/>
      <c r="F88" s="174"/>
      <c r="G88" s="174"/>
      <c r="H88" s="174"/>
      <c r="I88" s="174"/>
      <c r="J88" s="174"/>
    </row>
    <row r="89" spans="1:10" ht="15">
      <c r="A89" s="174" t="s">
        <v>1850</v>
      </c>
      <c r="B89" s="174"/>
      <c r="C89" s="174"/>
      <c r="D89" s="174"/>
      <c r="E89" s="174"/>
      <c r="F89" s="174"/>
      <c r="G89" s="174"/>
      <c r="H89" s="174"/>
      <c r="I89" s="174"/>
      <c r="J89" s="174"/>
    </row>
    <row r="90" spans="1:10" ht="15">
      <c r="A90" s="174"/>
      <c r="B90" s="174"/>
      <c r="C90" s="174"/>
      <c r="D90" s="174"/>
      <c r="E90" s="174"/>
      <c r="F90" s="174"/>
      <c r="G90" s="174"/>
      <c r="H90" s="174"/>
      <c r="I90" s="174"/>
      <c r="J90" s="174"/>
    </row>
    <row r="91" spans="1:10" ht="15">
      <c r="A91" s="722" t="s">
        <v>1852</v>
      </c>
      <c r="B91" s="722"/>
      <c r="C91" s="722"/>
      <c r="D91" s="722"/>
      <c r="E91" s="722"/>
      <c r="F91" s="722"/>
      <c r="G91" s="722"/>
      <c r="H91" s="722"/>
      <c r="I91" s="722"/>
      <c r="J91" s="722"/>
    </row>
    <row r="92" spans="1:10" ht="12.75">
      <c r="A92" s="205" t="s">
        <v>812</v>
      </c>
      <c r="B92" s="205" t="s">
        <v>135</v>
      </c>
      <c r="C92" s="61">
        <v>12</v>
      </c>
      <c r="D92" s="61">
        <v>230</v>
      </c>
      <c r="E92" s="61" t="s">
        <v>767</v>
      </c>
      <c r="F92" s="61" t="s">
        <v>801</v>
      </c>
      <c r="G92" s="62">
        <v>2</v>
      </c>
      <c r="H92" s="61" t="s">
        <v>813</v>
      </c>
      <c r="I92" s="210">
        <v>1700.2818000000002</v>
      </c>
      <c r="J92" s="210">
        <f t="shared" ref="J92:J97" si="4">I92*(1+$J$21)*(1-$J$20)</f>
        <v>1700.2818000000002</v>
      </c>
    </row>
    <row r="93" spans="1:10" ht="12.75">
      <c r="A93" s="205" t="s">
        <v>814</v>
      </c>
      <c r="B93" s="205" t="s">
        <v>135</v>
      </c>
      <c r="C93" s="61">
        <v>12</v>
      </c>
      <c r="D93" s="61">
        <v>230</v>
      </c>
      <c r="E93" s="61" t="s">
        <v>767</v>
      </c>
      <c r="F93" s="61" t="s">
        <v>801</v>
      </c>
      <c r="G93" s="62">
        <v>2</v>
      </c>
      <c r="H93" s="61" t="s">
        <v>813</v>
      </c>
      <c r="I93" s="210">
        <v>1700.2818000000002</v>
      </c>
      <c r="J93" s="210">
        <f t="shared" si="4"/>
        <v>1700.2818000000002</v>
      </c>
    </row>
    <row r="94" spans="1:10" ht="12.75">
      <c r="A94" s="205" t="s">
        <v>815</v>
      </c>
      <c r="B94" s="205" t="s">
        <v>135</v>
      </c>
      <c r="C94" s="61">
        <v>12</v>
      </c>
      <c r="D94" s="61">
        <v>230</v>
      </c>
      <c r="E94" s="61" t="s">
        <v>767</v>
      </c>
      <c r="F94" s="61" t="s">
        <v>801</v>
      </c>
      <c r="G94" s="62">
        <v>2</v>
      </c>
      <c r="H94" s="61" t="s">
        <v>813</v>
      </c>
      <c r="I94" s="210">
        <v>1913.5494000000001</v>
      </c>
      <c r="J94" s="210">
        <f t="shared" si="4"/>
        <v>1913.5494000000001</v>
      </c>
    </row>
    <row r="95" spans="1:10" ht="12.75">
      <c r="A95" s="205" t="s">
        <v>816</v>
      </c>
      <c r="B95" s="205" t="s">
        <v>139</v>
      </c>
      <c r="C95" s="61">
        <v>12</v>
      </c>
      <c r="D95" s="61">
        <v>24</v>
      </c>
      <c r="E95" s="61" t="s">
        <v>767</v>
      </c>
      <c r="F95" s="61" t="s">
        <v>801</v>
      </c>
      <c r="G95" s="62">
        <v>2</v>
      </c>
      <c r="H95" s="61" t="s">
        <v>813</v>
      </c>
      <c r="I95" s="210">
        <v>1607.7095999999999</v>
      </c>
      <c r="J95" s="210">
        <f t="shared" si="4"/>
        <v>1607.7095999999999</v>
      </c>
    </row>
    <row r="96" spans="1:10" ht="12.75">
      <c r="A96" s="205" t="s">
        <v>817</v>
      </c>
      <c r="B96" s="205" t="s">
        <v>139</v>
      </c>
      <c r="C96" s="61">
        <v>12</v>
      </c>
      <c r="D96" s="61">
        <v>24</v>
      </c>
      <c r="E96" s="61" t="s">
        <v>767</v>
      </c>
      <c r="F96" s="61" t="s">
        <v>801</v>
      </c>
      <c r="G96" s="62">
        <v>2</v>
      </c>
      <c r="H96" s="61" t="s">
        <v>813</v>
      </c>
      <c r="I96" s="210">
        <v>1607.7095999999999</v>
      </c>
      <c r="J96" s="210">
        <f t="shared" si="4"/>
        <v>1607.7095999999999</v>
      </c>
    </row>
    <row r="97" spans="1:10" ht="12.75">
      <c r="A97" s="485" t="s">
        <v>818</v>
      </c>
      <c r="B97" s="205" t="s">
        <v>139</v>
      </c>
      <c r="C97" s="61">
        <v>12</v>
      </c>
      <c r="D97" s="61">
        <v>24</v>
      </c>
      <c r="E97" s="61" t="s">
        <v>767</v>
      </c>
      <c r="F97" s="61" t="s">
        <v>801</v>
      </c>
      <c r="G97" s="62">
        <v>2</v>
      </c>
      <c r="H97" s="61" t="s">
        <v>813</v>
      </c>
      <c r="I97" s="210">
        <v>1819.8054</v>
      </c>
      <c r="J97" s="210">
        <f t="shared" si="4"/>
        <v>1819.8054</v>
      </c>
    </row>
    <row r="98" spans="1:10">
      <c r="A98" s="190"/>
      <c r="B98" s="191"/>
      <c r="C98" s="187"/>
      <c r="D98" s="187"/>
      <c r="E98" s="187"/>
      <c r="F98" s="187"/>
      <c r="G98" s="188"/>
      <c r="H98" s="187"/>
      <c r="I98" s="187"/>
      <c r="J98" s="189"/>
    </row>
    <row r="99" spans="1:10" ht="15">
      <c r="A99" s="722" t="s">
        <v>1853</v>
      </c>
      <c r="B99" s="722"/>
      <c r="C99" s="722"/>
      <c r="D99" s="722"/>
      <c r="E99" s="722"/>
      <c r="F99" s="722"/>
      <c r="G99" s="722"/>
      <c r="H99" s="722"/>
      <c r="I99" s="722"/>
      <c r="J99" s="722"/>
    </row>
    <row r="100" spans="1:10" ht="12.75">
      <c r="A100" s="205" t="s">
        <v>819</v>
      </c>
      <c r="B100" s="205" t="s">
        <v>137</v>
      </c>
      <c r="C100" s="61">
        <v>12</v>
      </c>
      <c r="D100" s="61">
        <v>230</v>
      </c>
      <c r="E100" s="61" t="s">
        <v>767</v>
      </c>
      <c r="F100" s="61" t="s">
        <v>801</v>
      </c>
      <c r="G100" s="62">
        <v>2</v>
      </c>
      <c r="H100" s="61" t="s">
        <v>813</v>
      </c>
      <c r="I100" s="210">
        <v>2308.4459999999999</v>
      </c>
      <c r="J100" s="210">
        <f t="shared" ref="J100:J105" si="5">I100*(1+$J$21)*(1-$J$20)</f>
        <v>2308.4459999999999</v>
      </c>
    </row>
    <row r="101" spans="1:10" ht="12.75">
      <c r="A101" s="205" t="s">
        <v>820</v>
      </c>
      <c r="B101" s="205" t="s">
        <v>137</v>
      </c>
      <c r="C101" s="61">
        <v>12</v>
      </c>
      <c r="D101" s="61">
        <v>230</v>
      </c>
      <c r="E101" s="61" t="s">
        <v>767</v>
      </c>
      <c r="F101" s="61" t="s">
        <v>801</v>
      </c>
      <c r="G101" s="62">
        <v>2</v>
      </c>
      <c r="H101" s="61" t="s">
        <v>813</v>
      </c>
      <c r="I101" s="210">
        <v>2308.4459999999999</v>
      </c>
      <c r="J101" s="210">
        <f t="shared" si="5"/>
        <v>2308.4459999999999</v>
      </c>
    </row>
    <row r="102" spans="1:10" ht="12.75">
      <c r="A102" s="205" t="s">
        <v>821</v>
      </c>
      <c r="B102" s="485" t="s">
        <v>137</v>
      </c>
      <c r="C102" s="61">
        <v>12</v>
      </c>
      <c r="D102" s="61">
        <v>230</v>
      </c>
      <c r="E102" s="61" t="s">
        <v>767</v>
      </c>
      <c r="F102" s="61" t="s">
        <v>801</v>
      </c>
      <c r="G102" s="62">
        <v>2</v>
      </c>
      <c r="H102" s="61" t="s">
        <v>813</v>
      </c>
      <c r="I102" s="210">
        <v>2521.7136</v>
      </c>
      <c r="J102" s="210">
        <f t="shared" si="5"/>
        <v>2521.7136</v>
      </c>
    </row>
    <row r="103" spans="1:10" ht="12.75">
      <c r="A103" s="205" t="s">
        <v>822</v>
      </c>
      <c r="B103" s="205" t="s">
        <v>874</v>
      </c>
      <c r="C103" s="61">
        <v>12</v>
      </c>
      <c r="D103" s="61">
        <v>24</v>
      </c>
      <c r="E103" s="61" t="s">
        <v>767</v>
      </c>
      <c r="F103" s="61" t="s">
        <v>801</v>
      </c>
      <c r="G103" s="62">
        <v>2</v>
      </c>
      <c r="H103" s="61" t="s">
        <v>813</v>
      </c>
      <c r="I103" s="210">
        <v>2423.2824000000001</v>
      </c>
      <c r="J103" s="210">
        <f t="shared" si="5"/>
        <v>2423.2824000000001</v>
      </c>
    </row>
    <row r="104" spans="1:10" ht="12.75">
      <c r="A104" s="205" t="s">
        <v>823</v>
      </c>
      <c r="B104" s="205" t="s">
        <v>874</v>
      </c>
      <c r="C104" s="61">
        <v>12</v>
      </c>
      <c r="D104" s="61">
        <v>24</v>
      </c>
      <c r="E104" s="61" t="s">
        <v>767</v>
      </c>
      <c r="F104" s="61" t="s">
        <v>801</v>
      </c>
      <c r="G104" s="62">
        <v>2</v>
      </c>
      <c r="H104" s="61" t="s">
        <v>813</v>
      </c>
      <c r="I104" s="210">
        <v>2423.2824000000001</v>
      </c>
      <c r="J104" s="210">
        <f t="shared" si="5"/>
        <v>2423.2824000000001</v>
      </c>
    </row>
    <row r="105" spans="1:10" ht="12.75">
      <c r="A105" s="205" t="s">
        <v>824</v>
      </c>
      <c r="B105" s="205" t="s">
        <v>874</v>
      </c>
      <c r="C105" s="61">
        <v>12</v>
      </c>
      <c r="D105" s="61">
        <v>24</v>
      </c>
      <c r="E105" s="61" t="s">
        <v>767</v>
      </c>
      <c r="F105" s="61" t="s">
        <v>801</v>
      </c>
      <c r="G105" s="62">
        <v>2</v>
      </c>
      <c r="H105" s="61" t="s">
        <v>813</v>
      </c>
      <c r="I105" s="210">
        <v>2636.55</v>
      </c>
      <c r="J105" s="210">
        <f t="shared" si="5"/>
        <v>2636.55</v>
      </c>
    </row>
    <row r="106" spans="1:10" hidden="1">
      <c r="A106" s="712" t="s">
        <v>825</v>
      </c>
      <c r="B106" s="713"/>
      <c r="C106" s="713"/>
      <c r="D106" s="713"/>
      <c r="E106" s="713"/>
      <c r="F106" s="713"/>
      <c r="G106" s="713"/>
      <c r="H106" s="713"/>
      <c r="I106" s="713"/>
      <c r="J106" s="714"/>
    </row>
    <row r="107" spans="1:10" hidden="1">
      <c r="A107" s="60" t="s">
        <v>826</v>
      </c>
      <c r="B107" s="77"/>
      <c r="C107" s="61">
        <v>11</v>
      </c>
      <c r="D107" s="61">
        <v>230</v>
      </c>
      <c r="E107" s="61" t="s">
        <v>767</v>
      </c>
      <c r="F107" s="61" t="s">
        <v>801</v>
      </c>
      <c r="G107" s="62">
        <v>2</v>
      </c>
      <c r="H107" s="61" t="s">
        <v>827</v>
      </c>
      <c r="I107" s="438"/>
      <c r="J107" s="63">
        <v>1534.68</v>
      </c>
    </row>
    <row r="108" spans="1:10" hidden="1">
      <c r="A108" s="60" t="s">
        <v>828</v>
      </c>
      <c r="B108" s="77"/>
      <c r="C108" s="61">
        <v>11</v>
      </c>
      <c r="D108" s="61">
        <v>230</v>
      </c>
      <c r="E108" s="61" t="s">
        <v>767</v>
      </c>
      <c r="F108" s="61" t="s">
        <v>801</v>
      </c>
      <c r="G108" s="62">
        <v>2</v>
      </c>
      <c r="H108" s="61" t="s">
        <v>827</v>
      </c>
      <c r="I108" s="438"/>
      <c r="J108" s="63">
        <v>1534.68</v>
      </c>
    </row>
    <row r="109" spans="1:10" hidden="1">
      <c r="A109" s="60" t="s">
        <v>829</v>
      </c>
      <c r="B109" s="77"/>
      <c r="C109" s="61">
        <v>11</v>
      </c>
      <c r="D109" s="61">
        <v>230</v>
      </c>
      <c r="E109" s="61" t="s">
        <v>767</v>
      </c>
      <c r="F109" s="61" t="s">
        <v>801</v>
      </c>
      <c r="G109" s="62">
        <v>2</v>
      </c>
      <c r="H109" s="61" t="s">
        <v>827</v>
      </c>
      <c r="I109" s="438"/>
      <c r="J109" s="63">
        <v>1724.7599999999998</v>
      </c>
    </row>
    <row r="110" spans="1:10" hidden="1">
      <c r="A110" s="60" t="s">
        <v>830</v>
      </c>
      <c r="B110" s="77"/>
      <c r="C110" s="61">
        <v>11</v>
      </c>
      <c r="D110" s="61">
        <v>24</v>
      </c>
      <c r="E110" s="61" t="s">
        <v>767</v>
      </c>
      <c r="F110" s="61" t="s">
        <v>801</v>
      </c>
      <c r="G110" s="62">
        <v>2</v>
      </c>
      <c r="H110" s="61" t="s">
        <v>827</v>
      </c>
      <c r="I110" s="438"/>
      <c r="J110" s="63">
        <v>1453.68</v>
      </c>
    </row>
    <row r="111" spans="1:10" hidden="1">
      <c r="A111" s="60" t="s">
        <v>831</v>
      </c>
      <c r="B111" s="77"/>
      <c r="C111" s="61">
        <v>11</v>
      </c>
      <c r="D111" s="61">
        <v>24</v>
      </c>
      <c r="E111" s="61" t="s">
        <v>767</v>
      </c>
      <c r="F111" s="61" t="s">
        <v>801</v>
      </c>
      <c r="G111" s="62">
        <v>2</v>
      </c>
      <c r="H111" s="61" t="s">
        <v>832</v>
      </c>
      <c r="I111" s="438"/>
      <c r="J111" s="63">
        <v>1453.68</v>
      </c>
    </row>
    <row r="112" spans="1:10" hidden="1">
      <c r="A112" s="196" t="s">
        <v>833</v>
      </c>
      <c r="B112" s="197"/>
      <c r="C112" s="185">
        <v>11</v>
      </c>
      <c r="D112" s="185">
        <v>24</v>
      </c>
      <c r="E112" s="185" t="s">
        <v>767</v>
      </c>
      <c r="F112" s="185" t="s">
        <v>801</v>
      </c>
      <c r="G112" s="186">
        <v>2</v>
      </c>
      <c r="H112" s="185" t="s">
        <v>832</v>
      </c>
      <c r="I112" s="439"/>
      <c r="J112" s="195">
        <v>1643.7599999999998</v>
      </c>
    </row>
    <row r="113" spans="1:10">
      <c r="A113" s="190"/>
      <c r="B113" s="191"/>
      <c r="C113" s="187"/>
      <c r="D113" s="187"/>
      <c r="E113" s="187"/>
      <c r="F113" s="187"/>
      <c r="G113" s="188"/>
      <c r="H113" s="187"/>
      <c r="I113" s="187"/>
      <c r="J113" s="189"/>
    </row>
    <row r="114" spans="1:10" ht="15">
      <c r="A114" s="722" t="s">
        <v>1854</v>
      </c>
      <c r="B114" s="722"/>
      <c r="C114" s="722"/>
      <c r="D114" s="722"/>
      <c r="E114" s="722"/>
      <c r="F114" s="722"/>
      <c r="G114" s="722"/>
      <c r="H114" s="722"/>
      <c r="I114" s="722"/>
      <c r="J114" s="722"/>
    </row>
    <row r="115" spans="1:10" ht="12.75">
      <c r="A115" s="485" t="s">
        <v>3070</v>
      </c>
      <c r="B115" s="205" t="s">
        <v>149</v>
      </c>
      <c r="C115" s="61">
        <v>40</v>
      </c>
      <c r="D115" s="61">
        <v>230</v>
      </c>
      <c r="E115" s="61" t="s">
        <v>767</v>
      </c>
      <c r="F115" s="61" t="s">
        <v>675</v>
      </c>
      <c r="G115" s="62" t="s">
        <v>185</v>
      </c>
      <c r="H115" s="61">
        <v>60</v>
      </c>
      <c r="I115" s="210">
        <v>2028.3858000000002</v>
      </c>
      <c r="J115" s="210">
        <f>I115*(1+$J$21)*(1-$J$20)</f>
        <v>2028.3858000000002</v>
      </c>
    </row>
    <row r="116" spans="1:10" ht="12.75">
      <c r="A116" s="485" t="s">
        <v>3071</v>
      </c>
      <c r="B116" s="205" t="s">
        <v>146</v>
      </c>
      <c r="C116" s="61">
        <v>40</v>
      </c>
      <c r="D116" s="61">
        <v>24</v>
      </c>
      <c r="E116" s="61" t="s">
        <v>767</v>
      </c>
      <c r="F116" s="61" t="s">
        <v>675</v>
      </c>
      <c r="G116" s="62" t="s">
        <v>185</v>
      </c>
      <c r="H116" s="61">
        <v>60</v>
      </c>
      <c r="I116" s="210">
        <v>2028.3858000000002</v>
      </c>
      <c r="J116" s="210">
        <f>I116*(1+$J$21)*(1-$J$20)</f>
        <v>2028.3858000000002</v>
      </c>
    </row>
    <row r="117" spans="1:10">
      <c r="A117" s="190"/>
      <c r="B117" s="191"/>
      <c r="C117" s="187"/>
      <c r="D117" s="187"/>
      <c r="E117" s="187"/>
      <c r="F117" s="187"/>
      <c r="G117" s="188"/>
      <c r="H117" s="187"/>
      <c r="I117" s="187"/>
      <c r="J117" s="189"/>
    </row>
    <row r="118" spans="1:10">
      <c r="A118" s="723"/>
      <c r="B118" s="723"/>
      <c r="C118" s="723"/>
      <c r="D118" s="723"/>
      <c r="E118" s="723"/>
      <c r="F118" s="723"/>
      <c r="G118" s="723"/>
      <c r="H118" s="723"/>
      <c r="I118" s="723"/>
      <c r="J118" s="723"/>
    </row>
    <row r="119" spans="1:10" ht="15">
      <c r="A119" s="174" t="s">
        <v>1855</v>
      </c>
      <c r="B119" s="174"/>
      <c r="C119" s="174"/>
      <c r="D119" s="174"/>
      <c r="E119" s="174"/>
      <c r="F119" s="174"/>
      <c r="G119" s="174"/>
      <c r="H119" s="174"/>
      <c r="I119" s="174"/>
      <c r="J119" s="174"/>
    </row>
    <row r="120" spans="1:10" ht="15">
      <c r="A120" s="190"/>
      <c r="B120" s="174"/>
      <c r="C120" s="174"/>
      <c r="D120" s="174"/>
      <c r="E120" s="174"/>
      <c r="F120" s="174"/>
      <c r="G120" s="174"/>
      <c r="H120" s="174"/>
      <c r="I120" s="174"/>
      <c r="J120" s="174"/>
    </row>
    <row r="121" spans="1:10" ht="15">
      <c r="A121" s="722" t="s">
        <v>1844</v>
      </c>
      <c r="B121" s="722"/>
      <c r="C121" s="722"/>
      <c r="D121" s="722"/>
      <c r="E121" s="722"/>
      <c r="F121" s="722"/>
      <c r="G121" s="722"/>
      <c r="H121" s="722"/>
      <c r="I121" s="722"/>
      <c r="J121" s="722"/>
    </row>
    <row r="122" spans="1:10" ht="12.75">
      <c r="A122" s="485" t="s">
        <v>3072</v>
      </c>
      <c r="B122" s="205" t="s">
        <v>173</v>
      </c>
      <c r="C122" s="61">
        <v>10</v>
      </c>
      <c r="D122" s="61">
        <v>230</v>
      </c>
      <c r="E122" s="61" t="s">
        <v>759</v>
      </c>
      <c r="F122" s="61" t="s">
        <v>675</v>
      </c>
      <c r="G122" s="62">
        <v>0</v>
      </c>
      <c r="H122" s="61">
        <v>150</v>
      </c>
      <c r="I122" s="210">
        <v>1260.8568</v>
      </c>
      <c r="J122" s="210">
        <f>I122*(1+$J$21)*(1-$J$20)</f>
        <v>1260.8568</v>
      </c>
    </row>
    <row r="123" spans="1:10" ht="12.75">
      <c r="A123" s="485" t="s">
        <v>3074</v>
      </c>
      <c r="B123" s="205" t="s">
        <v>174</v>
      </c>
      <c r="C123" s="61">
        <v>10</v>
      </c>
      <c r="D123" s="61">
        <v>230</v>
      </c>
      <c r="E123" s="61" t="s">
        <v>759</v>
      </c>
      <c r="F123" s="61" t="s">
        <v>675</v>
      </c>
      <c r="G123" s="62">
        <v>1</v>
      </c>
      <c r="H123" s="61">
        <v>150</v>
      </c>
      <c r="I123" s="210">
        <v>1386.2394000000002</v>
      </c>
      <c r="J123" s="210">
        <f>I123*(1+$J$21)*(1-$J$20)</f>
        <v>1386.2394000000002</v>
      </c>
    </row>
    <row r="124" spans="1:10" ht="12.75">
      <c r="A124" s="485" t="s">
        <v>3075</v>
      </c>
      <c r="B124" s="485" t="s">
        <v>166</v>
      </c>
      <c r="C124" s="61">
        <v>10</v>
      </c>
      <c r="D124" s="61">
        <v>24</v>
      </c>
      <c r="E124" s="61" t="s">
        <v>759</v>
      </c>
      <c r="F124" s="61" t="s">
        <v>675</v>
      </c>
      <c r="G124" s="62">
        <v>0</v>
      </c>
      <c r="H124" s="61">
        <v>150</v>
      </c>
      <c r="I124" s="210">
        <v>1251.4823999999999</v>
      </c>
      <c r="J124" s="210">
        <f>I124*(1+$J$21)*(1-$J$20)</f>
        <v>1251.4823999999999</v>
      </c>
    </row>
    <row r="125" spans="1:10" ht="12.75">
      <c r="A125" s="485" t="s">
        <v>3076</v>
      </c>
      <c r="B125" s="485" t="s">
        <v>167</v>
      </c>
      <c r="C125" s="61">
        <v>10</v>
      </c>
      <c r="D125" s="61">
        <v>24</v>
      </c>
      <c r="E125" s="61" t="s">
        <v>759</v>
      </c>
      <c r="F125" s="61" t="s">
        <v>675</v>
      </c>
      <c r="G125" s="62">
        <v>1</v>
      </c>
      <c r="H125" s="61">
        <v>150</v>
      </c>
      <c r="I125" s="210">
        <v>1380.3804</v>
      </c>
      <c r="J125" s="210">
        <f>I125*(1+$J$21)*(1-$J$20)</f>
        <v>1380.3804</v>
      </c>
    </row>
    <row r="126" spans="1:10" ht="12.75">
      <c r="A126" s="489" t="s">
        <v>3077</v>
      </c>
      <c r="B126" s="205" t="s">
        <v>179</v>
      </c>
      <c r="C126" s="61">
        <v>10</v>
      </c>
      <c r="D126" s="61">
        <v>24</v>
      </c>
      <c r="E126" s="61" t="s">
        <v>780</v>
      </c>
      <c r="F126" s="61" t="s">
        <v>675</v>
      </c>
      <c r="G126" s="62">
        <v>0</v>
      </c>
      <c r="H126" s="61">
        <v>150</v>
      </c>
      <c r="I126" s="210">
        <v>1410.8472000000002</v>
      </c>
      <c r="J126" s="210">
        <f>I126*(1+$J$21)*(1-$J$20)</f>
        <v>1410.8472000000002</v>
      </c>
    </row>
    <row r="127" spans="1:10">
      <c r="A127" s="190"/>
      <c r="B127" s="191"/>
      <c r="C127" s="187"/>
      <c r="D127" s="187"/>
      <c r="E127" s="187"/>
      <c r="F127" s="187"/>
      <c r="G127" s="188"/>
      <c r="H127" s="187"/>
      <c r="I127" s="187"/>
      <c r="J127" s="189"/>
    </row>
    <row r="128" spans="1:10">
      <c r="A128" s="724"/>
      <c r="B128" s="724"/>
      <c r="C128" s="724"/>
      <c r="D128" s="724"/>
      <c r="E128" s="724"/>
      <c r="F128" s="724"/>
      <c r="G128" s="724"/>
      <c r="H128" s="724"/>
      <c r="I128" s="724"/>
      <c r="J128" s="724"/>
    </row>
    <row r="129" spans="1:10" ht="15">
      <c r="A129" s="174" t="s">
        <v>2470</v>
      </c>
      <c r="B129" s="174"/>
      <c r="C129" s="174"/>
      <c r="D129" s="174"/>
      <c r="E129" s="174"/>
      <c r="F129" s="174"/>
      <c r="G129" s="174"/>
      <c r="H129" s="174"/>
      <c r="I129" s="174"/>
      <c r="J129" s="174"/>
    </row>
    <row r="130" spans="1:10" ht="15">
      <c r="A130" s="174"/>
      <c r="B130" s="174"/>
      <c r="C130" s="174"/>
      <c r="D130" s="174"/>
      <c r="E130" s="174"/>
      <c r="F130" s="174"/>
      <c r="G130" s="174"/>
      <c r="H130" s="174"/>
      <c r="I130" s="174"/>
      <c r="J130" s="174"/>
    </row>
    <row r="131" spans="1:10" ht="15">
      <c r="A131" s="722" t="s">
        <v>1856</v>
      </c>
      <c r="B131" s="722"/>
      <c r="C131" s="722"/>
      <c r="D131" s="722"/>
      <c r="E131" s="722"/>
      <c r="F131" s="722"/>
      <c r="G131" s="722"/>
      <c r="H131" s="722"/>
      <c r="I131" s="722"/>
      <c r="J131" s="722"/>
    </row>
    <row r="132" spans="1:10" s="70" customFormat="1" ht="12.75">
      <c r="A132" s="208" t="s">
        <v>834</v>
      </c>
      <c r="B132" s="209" t="s">
        <v>539</v>
      </c>
      <c r="C132" s="198" t="s">
        <v>835</v>
      </c>
      <c r="D132" s="199"/>
      <c r="E132" s="199"/>
      <c r="F132" s="199"/>
      <c r="G132" s="199"/>
      <c r="H132" s="199"/>
      <c r="I132" s="210">
        <v>169.47630000000001</v>
      </c>
      <c r="J132" s="210">
        <f t="shared" ref="J132:J137" si="6">I132*(1+$J$21)*(1-$J$20)</f>
        <v>169.47630000000001</v>
      </c>
    </row>
    <row r="133" spans="1:10" s="70" customFormat="1" ht="12.75">
      <c r="A133" s="208" t="s">
        <v>836</v>
      </c>
      <c r="B133" s="209" t="s">
        <v>539</v>
      </c>
      <c r="C133" s="198" t="s">
        <v>837</v>
      </c>
      <c r="D133" s="199"/>
      <c r="E133" s="199"/>
      <c r="F133" s="199"/>
      <c r="G133" s="199"/>
      <c r="H133" s="199"/>
      <c r="I133" s="210">
        <v>205.59420000000003</v>
      </c>
      <c r="J133" s="210">
        <f t="shared" si="6"/>
        <v>205.59420000000003</v>
      </c>
    </row>
    <row r="134" spans="1:10" s="70" customFormat="1" ht="12.75">
      <c r="A134" s="208" t="s">
        <v>838</v>
      </c>
      <c r="B134" s="209" t="s">
        <v>539</v>
      </c>
      <c r="C134" s="198" t="s">
        <v>839</v>
      </c>
      <c r="D134" s="199"/>
      <c r="E134" s="199"/>
      <c r="F134" s="199"/>
      <c r="G134" s="199"/>
      <c r="H134" s="199"/>
      <c r="I134" s="210">
        <v>170.86545000000001</v>
      </c>
      <c r="J134" s="210">
        <f t="shared" si="6"/>
        <v>170.86545000000001</v>
      </c>
    </row>
    <row r="135" spans="1:10" s="70" customFormat="1" ht="12.75">
      <c r="A135" s="208" t="s">
        <v>840</v>
      </c>
      <c r="B135" s="209" t="s">
        <v>539</v>
      </c>
      <c r="C135" s="198" t="s">
        <v>841</v>
      </c>
      <c r="D135" s="199"/>
      <c r="E135" s="199"/>
      <c r="F135" s="199"/>
      <c r="G135" s="199"/>
      <c r="H135" s="199"/>
      <c r="I135" s="210">
        <v>287.55405000000007</v>
      </c>
      <c r="J135" s="210">
        <f t="shared" si="6"/>
        <v>287.55405000000007</v>
      </c>
    </row>
    <row r="136" spans="1:10" s="70" customFormat="1" ht="12.75">
      <c r="A136" s="208" t="s">
        <v>842</v>
      </c>
      <c r="B136" s="209" t="s">
        <v>539</v>
      </c>
      <c r="C136" s="198" t="s">
        <v>843</v>
      </c>
      <c r="D136" s="199"/>
      <c r="E136" s="199"/>
      <c r="F136" s="199"/>
      <c r="G136" s="199"/>
      <c r="H136" s="199"/>
      <c r="I136" s="210">
        <v>438.97140000000013</v>
      </c>
      <c r="J136" s="210">
        <f t="shared" si="6"/>
        <v>438.97140000000013</v>
      </c>
    </row>
    <row r="137" spans="1:10" s="70" customFormat="1" ht="12.75">
      <c r="A137" s="208" t="s">
        <v>844</v>
      </c>
      <c r="B137" s="209" t="s">
        <v>539</v>
      </c>
      <c r="C137" s="198" t="s">
        <v>845</v>
      </c>
      <c r="D137" s="199"/>
      <c r="E137" s="199"/>
      <c r="F137" s="199"/>
      <c r="G137" s="199"/>
      <c r="H137" s="199"/>
      <c r="I137" s="210">
        <v>284.77575000000007</v>
      </c>
      <c r="J137" s="210">
        <f t="shared" si="6"/>
        <v>284.77575000000007</v>
      </c>
    </row>
    <row r="138" spans="1:10" s="70" customFormat="1" hidden="1">
      <c r="A138" s="712" t="s">
        <v>846</v>
      </c>
      <c r="B138" s="713"/>
      <c r="C138" s="713"/>
      <c r="D138" s="713"/>
      <c r="E138" s="713"/>
      <c r="F138" s="713"/>
      <c r="G138" s="713"/>
      <c r="H138" s="713"/>
      <c r="I138" s="713"/>
      <c r="J138" s="714"/>
    </row>
    <row r="139" spans="1:10" s="70" customFormat="1" hidden="1">
      <c r="A139" s="66" t="s">
        <v>847</v>
      </c>
      <c r="B139" s="78" t="s">
        <v>539</v>
      </c>
      <c r="C139" s="67" t="s">
        <v>848</v>
      </c>
      <c r="D139" s="68"/>
      <c r="E139" s="68"/>
      <c r="F139" s="68"/>
      <c r="G139" s="68"/>
      <c r="H139" s="69"/>
      <c r="I139" s="68"/>
      <c r="J139" s="63">
        <v>213.60000000000002</v>
      </c>
    </row>
    <row r="140" spans="1:10" s="70" customFormat="1" hidden="1">
      <c r="A140" s="66" t="s">
        <v>849</v>
      </c>
      <c r="B140" s="78" t="s">
        <v>539</v>
      </c>
      <c r="C140" s="67" t="s">
        <v>850</v>
      </c>
      <c r="D140" s="68"/>
      <c r="E140" s="68"/>
      <c r="F140" s="68"/>
      <c r="G140" s="68"/>
      <c r="H140" s="69"/>
      <c r="I140" s="68"/>
      <c r="J140" s="63">
        <v>213.60000000000002</v>
      </c>
    </row>
    <row r="141" spans="1:10" s="70" customFormat="1" hidden="1">
      <c r="A141" s="712" t="s">
        <v>851</v>
      </c>
      <c r="B141" s="713"/>
      <c r="C141" s="713"/>
      <c r="D141" s="713"/>
      <c r="E141" s="713"/>
      <c r="F141" s="713"/>
      <c r="G141" s="713"/>
      <c r="H141" s="713"/>
      <c r="I141" s="713"/>
      <c r="J141" s="714"/>
    </row>
    <row r="142" spans="1:10" s="70" customFormat="1" hidden="1">
      <c r="A142" s="66" t="s">
        <v>852</v>
      </c>
      <c r="B142" s="78" t="s">
        <v>539</v>
      </c>
      <c r="C142" s="715" t="s">
        <v>853</v>
      </c>
      <c r="D142" s="716"/>
      <c r="E142" s="716"/>
      <c r="F142" s="716"/>
      <c r="G142" s="716"/>
      <c r="H142" s="717"/>
      <c r="I142" s="432"/>
      <c r="J142" s="63">
        <v>412.79999999999995</v>
      </c>
    </row>
    <row r="143" spans="1:10" s="70" customFormat="1" ht="13.5" hidden="1" customHeight="1" thickBot="1">
      <c r="A143" s="71" t="s">
        <v>854</v>
      </c>
      <c r="B143" s="78" t="s">
        <v>539</v>
      </c>
      <c r="C143" s="718" t="s">
        <v>855</v>
      </c>
      <c r="D143" s="719"/>
      <c r="E143" s="719"/>
      <c r="F143" s="719"/>
      <c r="G143" s="719"/>
      <c r="H143" s="720"/>
      <c r="I143" s="433"/>
      <c r="J143" s="72">
        <v>412.79999999999995</v>
      </c>
    </row>
    <row r="144" spans="1:10" s="70" customFormat="1" ht="13.5" customHeight="1">
      <c r="A144" s="201"/>
      <c r="B144" s="202"/>
      <c r="C144" s="200"/>
      <c r="D144" s="200"/>
      <c r="E144" s="200"/>
      <c r="F144" s="200"/>
      <c r="G144" s="200"/>
      <c r="H144" s="200"/>
      <c r="I144" s="200"/>
      <c r="J144" s="189"/>
    </row>
    <row r="146" spans="1:10" ht="12.75">
      <c r="A146" s="721" t="s">
        <v>1215</v>
      </c>
      <c r="B146" s="721"/>
      <c r="C146" s="721"/>
      <c r="D146" s="721"/>
      <c r="E146" s="721"/>
      <c r="F146" s="721"/>
      <c r="G146" s="721"/>
      <c r="H146" s="721"/>
      <c r="I146" s="721"/>
      <c r="J146" s="721"/>
    </row>
    <row r="147" spans="1:10" ht="12.75">
      <c r="A147" s="525" t="s">
        <v>110</v>
      </c>
      <c r="B147" s="525"/>
      <c r="C147" s="525"/>
      <c r="D147" s="525"/>
      <c r="E147" s="525"/>
      <c r="F147" s="525"/>
      <c r="G147" s="525"/>
      <c r="H147" s="525"/>
      <c r="I147" s="525"/>
      <c r="J147" s="525"/>
    </row>
  </sheetData>
  <mergeCells count="21">
    <mergeCell ref="A131:J131"/>
    <mergeCell ref="A87:J87"/>
    <mergeCell ref="A91:J91"/>
    <mergeCell ref="A99:J99"/>
    <mergeCell ref="A22:J22"/>
    <mergeCell ref="A30:J30"/>
    <mergeCell ref="A36:J36"/>
    <mergeCell ref="A57:J57"/>
    <mergeCell ref="A62:J62"/>
    <mergeCell ref="A70:J70"/>
    <mergeCell ref="A106:J106"/>
    <mergeCell ref="A114:J114"/>
    <mergeCell ref="A118:J118"/>
    <mergeCell ref="A121:J121"/>
    <mergeCell ref="A128:J128"/>
    <mergeCell ref="A138:J138"/>
    <mergeCell ref="A147:J147"/>
    <mergeCell ref="A141:J141"/>
    <mergeCell ref="C142:H142"/>
    <mergeCell ref="C143:H143"/>
    <mergeCell ref="A146:J146"/>
  </mergeCells>
  <hyperlinks>
    <hyperlink ref="A147" location="1! Содержание.A1" display="ВЕРНУТЬСЯ К СОДЕРЖАНИЮ"/>
    <hyperlink ref="A16" r:id="rId1"/>
    <hyperlink ref="A146:J146" location="'16. Ex Edelweiss'!A1" display="ВЕРНУТЬСЯ НА НАЧАЛО СТРАНИЦЫ"/>
    <hyperlink ref="A147:J147" location="'1. Содержание'!A1" display="ВЕРНУТЬСЯ К СОДЕРЖАНИЮ"/>
  </hyperlinks>
  <pageMargins left="0.7" right="0.7" top="0.75" bottom="0.75" header="0.3" footer="0.3"/>
  <pageSetup paperSize="9" scale="96" fitToHeight="0" orientation="portrait" r:id="rId2"/>
  <drawing r:id="rId3"/>
</worksheet>
</file>

<file path=xl/worksheets/sheet17.xml><?xml version="1.0" encoding="utf-8"?>
<worksheet xmlns="http://schemas.openxmlformats.org/spreadsheetml/2006/main" xmlns:r="http://schemas.openxmlformats.org/officeDocument/2006/relationships">
  <sheetPr>
    <tabColor theme="9" tint="0.59999389629810485"/>
  </sheetPr>
  <dimension ref="A1:G24"/>
  <sheetViews>
    <sheetView zoomScaleNormal="100" zoomScaleSheetLayoutView="100" workbookViewId="0"/>
  </sheetViews>
  <sheetFormatPr defaultRowHeight="12" customHeight="1"/>
  <cols>
    <col min="1" max="1" width="26.28515625" style="1" customWidth="1"/>
    <col min="2" max="2" width="75" style="2" customWidth="1"/>
    <col min="3" max="3" width="4.85546875" style="134" customWidth="1"/>
    <col min="4" max="4" width="6.5703125" style="50" hidden="1" customWidth="1"/>
    <col min="5" max="5" width="6.5703125" style="50" customWidth="1"/>
    <col min="6" max="16384" width="9.140625" style="3"/>
  </cols>
  <sheetData>
    <row r="1" spans="1:7" ht="15.75">
      <c r="A1" s="87" t="s">
        <v>3164</v>
      </c>
      <c r="C1" s="31"/>
      <c r="D1" s="16"/>
      <c r="E1" s="16"/>
    </row>
    <row r="2" spans="1:7" ht="15.75">
      <c r="A2" s="87" t="s">
        <v>943</v>
      </c>
      <c r="C2" s="31"/>
      <c r="D2" s="16"/>
      <c r="E2" s="16"/>
    </row>
    <row r="3" spans="1:7" ht="12.75">
      <c r="A3" s="115" t="s">
        <v>3165</v>
      </c>
      <c r="C3" s="31"/>
      <c r="D3" s="16"/>
      <c r="E3" s="16"/>
    </row>
    <row r="4" spans="1:7" ht="12" customHeight="1">
      <c r="A4" s="469" t="s">
        <v>2966</v>
      </c>
      <c r="B4" s="6"/>
      <c r="C4" s="31"/>
      <c r="D4" s="16"/>
      <c r="E4" s="16"/>
    </row>
    <row r="5" spans="1:7" ht="12" customHeight="1">
      <c r="A5" s="111"/>
      <c r="B5" s="6"/>
      <c r="C5" s="31"/>
      <c r="D5" s="16"/>
      <c r="E5" s="16"/>
    </row>
    <row r="6" spans="1:7" ht="12" customHeight="1">
      <c r="A6" s="5"/>
      <c r="B6" s="6"/>
      <c r="C6" s="31"/>
      <c r="D6" s="16"/>
      <c r="E6" s="16"/>
    </row>
    <row r="7" spans="1:7" ht="15">
      <c r="A7" s="90" t="s">
        <v>3166</v>
      </c>
      <c r="B7" s="9"/>
      <c r="C7" s="82"/>
      <c r="D7" s="7"/>
      <c r="E7" s="7"/>
    </row>
    <row r="8" spans="1:7" ht="14.25">
      <c r="A8" s="8"/>
      <c r="B8" s="80"/>
      <c r="C8" s="435" t="s">
        <v>2746</v>
      </c>
      <c r="D8" s="85"/>
      <c r="E8" s="436">
        <v>0</v>
      </c>
    </row>
    <row r="9" spans="1:7" s="8" customFormat="1" ht="15">
      <c r="A9" s="91" t="s">
        <v>3167</v>
      </c>
      <c r="B9" s="84"/>
      <c r="C9" s="434"/>
      <c r="D9" s="434"/>
      <c r="E9" s="436">
        <v>0</v>
      </c>
      <c r="G9" s="3"/>
    </row>
    <row r="10" spans="1:7" ht="12.75">
      <c r="A10" s="92" t="s">
        <v>3168</v>
      </c>
      <c r="B10" s="94" t="s">
        <v>3169</v>
      </c>
      <c r="C10" s="133" t="s">
        <v>539</v>
      </c>
      <c r="D10" s="93">
        <v>283.10930232558144</v>
      </c>
      <c r="E10" s="93">
        <f t="shared" ref="E10:E15" si="0">(D10+D10*$E$9)*(1-$E$8)</f>
        <v>283.10930232558144</v>
      </c>
    </row>
    <row r="11" spans="1:7" ht="12.75">
      <c r="A11" s="92" t="s">
        <v>3170</v>
      </c>
      <c r="B11" s="94" t="s">
        <v>3171</v>
      </c>
      <c r="C11" s="133" t="s">
        <v>539</v>
      </c>
      <c r="D11" s="93">
        <v>294.39069767441867</v>
      </c>
      <c r="E11" s="93">
        <f t="shared" si="0"/>
        <v>294.39069767441867</v>
      </c>
    </row>
    <row r="12" spans="1:7" ht="12.75">
      <c r="A12" s="92" t="s">
        <v>3172</v>
      </c>
      <c r="B12" s="94" t="s">
        <v>3173</v>
      </c>
      <c r="C12" s="133" t="s">
        <v>539</v>
      </c>
      <c r="D12" s="93">
        <v>306.20930232558146</v>
      </c>
      <c r="E12" s="93">
        <f>(D12+D12*$E$9)*(1-$E$8)</f>
        <v>306.20930232558146</v>
      </c>
    </row>
    <row r="13" spans="1:7" ht="12.75">
      <c r="A13" s="92" t="s">
        <v>3174</v>
      </c>
      <c r="B13" s="94" t="s">
        <v>3175</v>
      </c>
      <c r="C13" s="133" t="s">
        <v>539</v>
      </c>
      <c r="D13" s="93">
        <v>322.86279069767443</v>
      </c>
      <c r="E13" s="93">
        <f>(D13+D13*$E$9)*(1-$E$8)</f>
        <v>322.86279069767443</v>
      </c>
    </row>
    <row r="14" spans="1:7" ht="12.75">
      <c r="A14" s="92" t="s">
        <v>3176</v>
      </c>
      <c r="B14" s="94" t="s">
        <v>3177</v>
      </c>
      <c r="C14" s="133" t="s">
        <v>539</v>
      </c>
      <c r="D14" s="93">
        <v>345.42558139534884</v>
      </c>
      <c r="E14" s="93">
        <f t="shared" si="0"/>
        <v>345.42558139534884</v>
      </c>
    </row>
    <row r="15" spans="1:7" ht="12.75">
      <c r="A15" s="92" t="s">
        <v>3178</v>
      </c>
      <c r="B15" s="94" t="s">
        <v>3179</v>
      </c>
      <c r="C15" s="133" t="s">
        <v>539</v>
      </c>
      <c r="D15" s="93">
        <v>367.45116279069771</v>
      </c>
      <c r="E15" s="93">
        <f t="shared" si="0"/>
        <v>367.45116279069771</v>
      </c>
    </row>
    <row r="16" spans="1:7" ht="12.75">
      <c r="A16" s="4"/>
      <c r="B16" s="83"/>
      <c r="C16" s="136"/>
      <c r="D16" s="20"/>
      <c r="E16" s="20"/>
    </row>
    <row r="17" spans="1:5" ht="12.75">
      <c r="A17" s="13"/>
    </row>
    <row r="18" spans="1:5" ht="12.75">
      <c r="A18" s="112" t="s">
        <v>1121</v>
      </c>
      <c r="B18" s="113"/>
      <c r="C18" s="143"/>
      <c r="D18" s="109"/>
      <c r="E18" s="109"/>
    </row>
    <row r="19" spans="1:5" ht="12.75">
      <c r="A19" s="114"/>
    </row>
    <row r="20" spans="1:5" ht="12.75">
      <c r="A20" s="114" t="s">
        <v>3180</v>
      </c>
    </row>
    <row r="21" spans="1:5" ht="12.75">
      <c r="A21" s="369"/>
    </row>
    <row r="22" spans="1:5" ht="12.75">
      <c r="A22" s="114"/>
    </row>
    <row r="23" spans="1:5" ht="12.75">
      <c r="A23" s="511" t="s">
        <v>1215</v>
      </c>
      <c r="B23" s="511"/>
      <c r="C23" s="511"/>
      <c r="D23" s="511"/>
      <c r="E23" s="3"/>
    </row>
    <row r="24" spans="1:5" ht="12.75">
      <c r="A24" s="511" t="s">
        <v>110</v>
      </c>
      <c r="B24" s="511"/>
      <c r="C24" s="511"/>
      <c r="D24" s="511"/>
      <c r="E24" s="3"/>
    </row>
  </sheetData>
  <sheetProtection selectLockedCells="1" selectUnlockedCells="1"/>
  <mergeCells count="2">
    <mergeCell ref="A23:D23"/>
    <mergeCell ref="A24:D24"/>
  </mergeCells>
  <hyperlinks>
    <hyperlink ref="A24" location="1! Содержание.A1" display="ВЕРНУТЬСЯ К СОДЕРЖАНИЮ"/>
    <hyperlink ref="A23" location="1! Содержание.A1" display="ВЕРНУТЬСЯ К СОДЕРЖАНИЮ"/>
    <hyperlink ref="A23:D23" location="'17. Датчики'!A1" display="ВЕРНУТЬСЯ НА НАЧАЛО СТРАНИЦЫ"/>
    <hyperlink ref="A24:D24" location="'1. Содержание'!A1" display="ВЕРНУТЬСЯ К СОДЕРЖАНИЮ"/>
  </hyperlinks>
  <pageMargins left="0.55138888888888893" right="0.19652777777777777" top="0.31527777777777777" bottom="0.19652777777777777" header="0.51180555555555551" footer="0.51180555555555551"/>
  <pageSetup scale="88" firstPageNumber="0" orientation="portrait"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sheetPr codeName="Лист5">
    <tabColor theme="9" tint="0.59999389629810485"/>
    <pageSetUpPr fitToPage="1"/>
  </sheetPr>
  <dimension ref="A1:I75"/>
  <sheetViews>
    <sheetView zoomScaleNormal="100" zoomScaleSheetLayoutView="100" workbookViewId="0">
      <selection activeCell="M9" sqref="M9"/>
    </sheetView>
  </sheetViews>
  <sheetFormatPr defaultRowHeight="12.75"/>
  <cols>
    <col min="1" max="1" width="24.85546875" customWidth="1"/>
  </cols>
  <sheetData>
    <row r="1" spans="1:9" ht="15.75">
      <c r="A1" s="87" t="s">
        <v>3239</v>
      </c>
    </row>
    <row r="4" spans="1:9" ht="15">
      <c r="A4" s="90"/>
    </row>
    <row r="5" spans="1:9" ht="15">
      <c r="A5" s="90"/>
    </row>
    <row r="6" spans="1:9">
      <c r="A6" s="5"/>
    </row>
    <row r="10" spans="1:9" ht="12.75" customHeight="1">
      <c r="A10" s="352" t="s">
        <v>2360</v>
      </c>
      <c r="B10" s="504"/>
      <c r="C10" s="505"/>
      <c r="D10" s="505"/>
      <c r="E10" s="505"/>
      <c r="F10" s="505"/>
      <c r="G10" s="505"/>
      <c r="H10" s="505"/>
      <c r="I10" s="506"/>
    </row>
    <row r="11" spans="1:9" ht="12.75" customHeight="1">
      <c r="A11" s="352"/>
      <c r="B11" s="504"/>
      <c r="C11" s="505"/>
      <c r="D11" s="505"/>
      <c r="E11" s="505"/>
      <c r="F11" s="505"/>
      <c r="G11" s="505"/>
      <c r="H11" s="505"/>
      <c r="I11" s="506"/>
    </row>
    <row r="12" spans="1:9">
      <c r="A12" s="352"/>
      <c r="B12" s="504"/>
      <c r="C12" s="505"/>
      <c r="D12" s="505"/>
      <c r="E12" s="505"/>
      <c r="F12" s="505"/>
      <c r="G12" s="505"/>
      <c r="H12" s="505"/>
      <c r="I12" s="506"/>
    </row>
    <row r="13" spans="1:9">
      <c r="A13" s="352" t="s">
        <v>2361</v>
      </c>
      <c r="B13" s="504"/>
      <c r="C13" s="505"/>
      <c r="D13" s="505"/>
      <c r="E13" s="505"/>
      <c r="F13" s="505"/>
      <c r="G13" s="505"/>
      <c r="H13" s="505"/>
      <c r="I13" s="506"/>
    </row>
    <row r="14" spans="1:9" ht="51.75" customHeight="1">
      <c r="A14" s="352"/>
      <c r="B14" s="504"/>
      <c r="C14" s="505"/>
      <c r="D14" s="505"/>
      <c r="E14" s="505"/>
      <c r="F14" s="505"/>
      <c r="G14" s="505"/>
      <c r="H14" s="505"/>
      <c r="I14" s="506"/>
    </row>
    <row r="15" spans="1:9">
      <c r="A15" s="352"/>
      <c r="B15" s="504"/>
      <c r="C15" s="505"/>
      <c r="D15" s="505"/>
      <c r="E15" s="505"/>
      <c r="F15" s="505"/>
      <c r="G15" s="505"/>
      <c r="H15" s="505"/>
      <c r="I15" s="506"/>
    </row>
    <row r="16" spans="1:9">
      <c r="A16" s="352" t="s">
        <v>2362</v>
      </c>
      <c r="B16" s="504"/>
      <c r="C16" s="505"/>
      <c r="D16" s="505"/>
      <c r="E16" s="505"/>
      <c r="F16" s="505"/>
      <c r="G16" s="505"/>
      <c r="H16" s="505"/>
      <c r="I16" s="506"/>
    </row>
    <row r="17" spans="1:9" ht="12.75" customHeight="1">
      <c r="A17" s="352"/>
      <c r="B17" s="510"/>
      <c r="C17" s="510"/>
      <c r="D17" s="510"/>
      <c r="E17" s="510"/>
      <c r="F17" s="510"/>
      <c r="G17" s="510"/>
      <c r="H17" s="510"/>
      <c r="I17" s="510"/>
    </row>
    <row r="18" spans="1:9">
      <c r="A18" s="352" t="s">
        <v>2364</v>
      </c>
      <c r="B18" s="504"/>
      <c r="C18" s="505"/>
      <c r="D18" s="505"/>
      <c r="E18" s="505"/>
      <c r="F18" s="505"/>
      <c r="G18" s="505"/>
      <c r="H18" s="505"/>
      <c r="I18" s="506"/>
    </row>
    <row r="19" spans="1:9" ht="12.75" customHeight="1">
      <c r="A19" s="352"/>
      <c r="B19" s="507"/>
      <c r="C19" s="508"/>
      <c r="D19" s="508"/>
      <c r="E19" s="508"/>
      <c r="F19" s="508"/>
      <c r="G19" s="508"/>
      <c r="H19" s="508"/>
      <c r="I19" s="509"/>
    </row>
    <row r="20" spans="1:9" ht="12.75" customHeight="1">
      <c r="A20" s="352" t="s">
        <v>2366</v>
      </c>
      <c r="B20" s="504"/>
      <c r="C20" s="505"/>
      <c r="D20" s="505"/>
      <c r="E20" s="505"/>
      <c r="F20" s="505"/>
      <c r="G20" s="505"/>
      <c r="H20" s="505"/>
      <c r="I20" s="506"/>
    </row>
    <row r="21" spans="1:9">
      <c r="A21" s="352"/>
      <c r="B21" s="507"/>
      <c r="C21" s="508"/>
      <c r="D21" s="508"/>
      <c r="E21" s="508"/>
      <c r="F21" s="508"/>
      <c r="G21" s="508"/>
      <c r="H21" s="508"/>
      <c r="I21" s="509"/>
    </row>
    <row r="22" spans="1:9" ht="53.25" customHeight="1">
      <c r="A22" s="352" t="s">
        <v>2368</v>
      </c>
      <c r="B22" s="504"/>
      <c r="C22" s="505"/>
      <c r="D22" s="505"/>
      <c r="E22" s="505"/>
      <c r="F22" s="505"/>
      <c r="G22" s="505"/>
      <c r="H22" s="505"/>
      <c r="I22" s="506"/>
    </row>
    <row r="23" spans="1:9" ht="41.25" customHeight="1">
      <c r="A23" s="352"/>
      <c r="B23" s="504"/>
      <c r="C23" s="505"/>
      <c r="D23" s="505"/>
      <c r="E23" s="505"/>
      <c r="F23" s="505"/>
      <c r="G23" s="505"/>
      <c r="H23" s="505"/>
      <c r="I23" s="506"/>
    </row>
    <row r="24" spans="1:9" ht="39.75" customHeight="1">
      <c r="A24" s="352"/>
      <c r="B24" s="504"/>
      <c r="C24" s="505"/>
      <c r="D24" s="505"/>
      <c r="E24" s="505"/>
      <c r="F24" s="505"/>
      <c r="G24" s="505"/>
      <c r="H24" s="505"/>
      <c r="I24" s="506"/>
    </row>
    <row r="25" spans="1:9">
      <c r="A25" s="352"/>
      <c r="B25" s="504"/>
      <c r="C25" s="505"/>
      <c r="D25" s="505"/>
      <c r="E25" s="505"/>
      <c r="F25" s="505"/>
      <c r="G25" s="505"/>
      <c r="H25" s="505"/>
      <c r="I25" s="506"/>
    </row>
    <row r="26" spans="1:9">
      <c r="A26" s="352" t="s">
        <v>2380</v>
      </c>
      <c r="B26" s="504"/>
      <c r="C26" s="505"/>
      <c r="D26" s="505"/>
      <c r="E26" s="505"/>
      <c r="F26" s="505"/>
      <c r="G26" s="505"/>
      <c r="H26" s="505"/>
      <c r="I26" s="506"/>
    </row>
    <row r="27" spans="1:9">
      <c r="A27" s="352"/>
      <c r="B27" s="504"/>
      <c r="C27" s="505"/>
      <c r="D27" s="505"/>
      <c r="E27" s="505"/>
      <c r="F27" s="505"/>
      <c r="G27" s="505"/>
      <c r="H27" s="505"/>
      <c r="I27" s="506"/>
    </row>
    <row r="28" spans="1:9">
      <c r="A28" s="352"/>
      <c r="B28" s="504"/>
      <c r="C28" s="505"/>
      <c r="D28" s="505"/>
      <c r="E28" s="505"/>
      <c r="F28" s="505"/>
      <c r="G28" s="505"/>
      <c r="H28" s="505"/>
      <c r="I28" s="506"/>
    </row>
    <row r="29" spans="1:9" s="487" customFormat="1">
      <c r="A29" s="486"/>
      <c r="B29" s="504"/>
      <c r="C29" s="505"/>
      <c r="D29" s="505"/>
      <c r="E29" s="505"/>
      <c r="F29" s="505"/>
      <c r="G29" s="505"/>
      <c r="H29" s="505"/>
      <c r="I29" s="506"/>
    </row>
    <row r="30" spans="1:9">
      <c r="A30" s="352" t="s">
        <v>2370</v>
      </c>
      <c r="B30" s="504"/>
      <c r="C30" s="505"/>
      <c r="D30" s="505"/>
      <c r="E30" s="505"/>
      <c r="F30" s="505"/>
      <c r="G30" s="505"/>
      <c r="H30" s="505"/>
      <c r="I30" s="506"/>
    </row>
    <row r="31" spans="1:9">
      <c r="A31" s="352"/>
      <c r="B31" s="504"/>
      <c r="C31" s="505"/>
      <c r="D31" s="505"/>
      <c r="E31" s="505"/>
      <c r="F31" s="505"/>
      <c r="G31" s="505"/>
      <c r="H31" s="505"/>
      <c r="I31" s="506"/>
    </row>
    <row r="32" spans="1:9">
      <c r="A32" s="352"/>
      <c r="B32" s="504"/>
      <c r="C32" s="505"/>
      <c r="D32" s="505"/>
      <c r="E32" s="505"/>
      <c r="F32" s="505"/>
      <c r="G32" s="505"/>
      <c r="H32" s="505"/>
      <c r="I32" s="506"/>
    </row>
    <row r="33" spans="1:9">
      <c r="A33" s="352"/>
      <c r="B33" s="504"/>
      <c r="C33" s="505"/>
      <c r="D33" s="505"/>
      <c r="E33" s="505"/>
      <c r="F33" s="505"/>
      <c r="G33" s="505"/>
      <c r="H33" s="505"/>
      <c r="I33" s="506"/>
    </row>
    <row r="34" spans="1:9">
      <c r="A34" s="352" t="s">
        <v>2371</v>
      </c>
      <c r="B34" s="504"/>
      <c r="C34" s="505"/>
      <c r="D34" s="505"/>
      <c r="E34" s="505"/>
      <c r="F34" s="505"/>
      <c r="G34" s="505"/>
      <c r="H34" s="505"/>
      <c r="I34" s="506"/>
    </row>
    <row r="35" spans="1:9">
      <c r="A35" s="352"/>
      <c r="B35" s="507"/>
      <c r="C35" s="508"/>
      <c r="D35" s="508"/>
      <c r="E35" s="508"/>
      <c r="F35" s="508"/>
      <c r="G35" s="508"/>
      <c r="H35" s="508"/>
      <c r="I35" s="509"/>
    </row>
    <row r="36" spans="1:9" ht="12.75" customHeight="1">
      <c r="A36" s="352" t="s">
        <v>2210</v>
      </c>
      <c r="B36" s="504"/>
      <c r="C36" s="505"/>
      <c r="D36" s="505"/>
      <c r="E36" s="505"/>
      <c r="F36" s="505"/>
      <c r="G36" s="505"/>
      <c r="H36" s="505"/>
      <c r="I36" s="506"/>
    </row>
    <row r="37" spans="1:9">
      <c r="A37" s="352"/>
      <c r="B37" s="507"/>
      <c r="C37" s="508"/>
      <c r="D37" s="508"/>
      <c r="E37" s="508"/>
      <c r="F37" s="508"/>
      <c r="G37" s="508"/>
      <c r="H37" s="508"/>
      <c r="I37" s="509"/>
    </row>
    <row r="38" spans="1:9" ht="12.75" customHeight="1">
      <c r="A38" s="352" t="s">
        <v>2373</v>
      </c>
      <c r="B38" s="504"/>
      <c r="C38" s="505"/>
      <c r="D38" s="505"/>
      <c r="E38" s="505"/>
      <c r="F38" s="505"/>
      <c r="G38" s="505"/>
      <c r="H38" s="505"/>
      <c r="I38" s="506"/>
    </row>
    <row r="39" spans="1:9" ht="12.75" customHeight="1">
      <c r="A39" s="352"/>
      <c r="B39" s="504"/>
      <c r="C39" s="505"/>
      <c r="D39" s="505"/>
      <c r="E39" s="505"/>
      <c r="F39" s="505"/>
      <c r="G39" s="505"/>
      <c r="H39" s="505"/>
      <c r="I39" s="506"/>
    </row>
    <row r="40" spans="1:9" ht="12.75" customHeight="1">
      <c r="A40" s="352"/>
      <c r="B40" s="507"/>
      <c r="C40" s="508"/>
      <c r="D40" s="508"/>
      <c r="E40" s="508"/>
      <c r="F40" s="508"/>
      <c r="G40" s="508"/>
      <c r="H40" s="508"/>
      <c r="I40" s="509"/>
    </row>
    <row r="41" spans="1:9" ht="12.75" customHeight="1">
      <c r="A41" s="352" t="s">
        <v>2374</v>
      </c>
      <c r="B41" s="504"/>
      <c r="C41" s="505"/>
      <c r="D41" s="505"/>
      <c r="E41" s="505"/>
      <c r="F41" s="505"/>
      <c r="G41" s="505"/>
      <c r="H41" s="505"/>
      <c r="I41" s="506"/>
    </row>
    <row r="42" spans="1:9">
      <c r="A42" s="352"/>
      <c r="B42" s="507"/>
      <c r="C42" s="508"/>
      <c r="D42" s="508"/>
      <c r="E42" s="508"/>
      <c r="F42" s="508"/>
      <c r="G42" s="508"/>
      <c r="H42" s="508"/>
      <c r="I42" s="509"/>
    </row>
    <row r="43" spans="1:9" ht="12.75" customHeight="1">
      <c r="A43" s="352" t="s">
        <v>2375</v>
      </c>
      <c r="B43" s="504"/>
      <c r="C43" s="505"/>
      <c r="D43" s="505"/>
      <c r="E43" s="505"/>
      <c r="F43" s="505"/>
      <c r="G43" s="505"/>
      <c r="H43" s="505"/>
      <c r="I43" s="506"/>
    </row>
    <row r="44" spans="1:9">
      <c r="A44" s="352"/>
      <c r="B44" s="507"/>
      <c r="C44" s="508"/>
      <c r="D44" s="508"/>
      <c r="E44" s="508"/>
      <c r="F44" s="508"/>
      <c r="G44" s="508"/>
      <c r="H44" s="508"/>
      <c r="I44" s="509"/>
    </row>
    <row r="45" spans="1:9" ht="12.75" customHeight="1">
      <c r="A45" s="352" t="s">
        <v>2376</v>
      </c>
      <c r="B45" s="504"/>
      <c r="C45" s="505"/>
      <c r="D45" s="505"/>
      <c r="E45" s="505"/>
      <c r="F45" s="505"/>
      <c r="G45" s="505"/>
      <c r="H45" s="505"/>
      <c r="I45" s="506"/>
    </row>
    <row r="46" spans="1:9" ht="12.75" customHeight="1">
      <c r="A46" s="352"/>
      <c r="B46" s="504"/>
      <c r="C46" s="505"/>
      <c r="D46" s="505"/>
      <c r="E46" s="505"/>
      <c r="F46" s="505"/>
      <c r="G46" s="505"/>
      <c r="H46" s="505"/>
      <c r="I46" s="506"/>
    </row>
    <row r="47" spans="1:9" ht="12.75" customHeight="1">
      <c r="A47" s="352" t="s">
        <v>3181</v>
      </c>
      <c r="B47" s="504"/>
      <c r="C47" s="505"/>
      <c r="D47" s="505"/>
      <c r="E47" s="505"/>
      <c r="F47" s="505"/>
      <c r="G47" s="505"/>
      <c r="H47" s="505"/>
      <c r="I47" s="506"/>
    </row>
    <row r="48" spans="1:9" ht="12.75" customHeight="1">
      <c r="A48" s="352"/>
      <c r="B48" s="504"/>
      <c r="C48" s="505"/>
      <c r="D48" s="505"/>
      <c r="E48" s="505"/>
      <c r="F48" s="505"/>
      <c r="G48" s="505"/>
      <c r="H48" s="505"/>
      <c r="I48" s="506"/>
    </row>
    <row r="49" spans="1:9" ht="12.75" customHeight="1">
      <c r="A49" s="90"/>
    </row>
    <row r="50" spans="1:9" ht="12.75" customHeight="1">
      <c r="A50" s="90"/>
    </row>
    <row r="51" spans="1:9" ht="15">
      <c r="A51" s="90" t="s">
        <v>2397</v>
      </c>
    </row>
    <row r="53" spans="1:9">
      <c r="A53" s="5" t="s">
        <v>2402</v>
      </c>
    </row>
    <row r="54" spans="1:9">
      <c r="A54" s="367" t="s">
        <v>1998</v>
      </c>
      <c r="B54" s="499" t="s">
        <v>2406</v>
      </c>
      <c r="C54" s="499"/>
      <c r="D54" s="499"/>
      <c r="E54" s="499"/>
      <c r="F54" s="499"/>
      <c r="G54" s="499"/>
      <c r="H54" s="499"/>
      <c r="I54" s="499"/>
    </row>
    <row r="55" spans="1:9">
      <c r="A55" s="368" t="s">
        <v>2403</v>
      </c>
      <c r="B55" s="499" t="s">
        <v>2405</v>
      </c>
      <c r="C55" s="499"/>
      <c r="D55" s="499"/>
      <c r="E55" s="499"/>
      <c r="F55" s="499"/>
      <c r="G55" s="499"/>
      <c r="H55" s="499"/>
      <c r="I55" s="499"/>
    </row>
    <row r="56" spans="1:9">
      <c r="A56" s="367" t="s">
        <v>2404</v>
      </c>
      <c r="B56" s="499" t="s">
        <v>2417</v>
      </c>
      <c r="C56" s="499"/>
      <c r="D56" s="499"/>
      <c r="E56" s="499"/>
      <c r="F56" s="499"/>
      <c r="G56" s="499"/>
      <c r="H56" s="499"/>
      <c r="I56" s="499"/>
    </row>
    <row r="57" spans="1:9">
      <c r="A57" s="367" t="s">
        <v>2411</v>
      </c>
      <c r="B57" s="499" t="s">
        <v>2413</v>
      </c>
      <c r="C57" s="499"/>
      <c r="D57" s="499"/>
      <c r="E57" s="499"/>
      <c r="F57" s="499"/>
      <c r="G57" s="499"/>
      <c r="H57" s="499"/>
      <c r="I57" s="499"/>
    </row>
    <row r="58" spans="1:9">
      <c r="A58" s="367" t="s">
        <v>2412</v>
      </c>
      <c r="B58" s="500" t="s">
        <v>2414</v>
      </c>
      <c r="C58" s="501"/>
      <c r="D58" s="501"/>
      <c r="E58" s="501"/>
      <c r="F58" s="501"/>
      <c r="G58" s="501"/>
      <c r="H58" s="501"/>
      <c r="I58" s="502"/>
    </row>
    <row r="59" spans="1:9">
      <c r="A59" s="367" t="s">
        <v>1994</v>
      </c>
      <c r="B59" s="500" t="s">
        <v>2415</v>
      </c>
      <c r="C59" s="501"/>
      <c r="D59" s="501"/>
      <c r="E59" s="501"/>
      <c r="F59" s="501"/>
      <c r="G59" s="501"/>
      <c r="H59" s="501"/>
      <c r="I59" s="502"/>
    </row>
    <row r="60" spans="1:9">
      <c r="A60" s="367" t="s">
        <v>1858</v>
      </c>
      <c r="B60" s="500" t="s">
        <v>2416</v>
      </c>
      <c r="C60" s="501"/>
      <c r="D60" s="501"/>
      <c r="E60" s="501"/>
      <c r="F60" s="501"/>
      <c r="G60" s="501"/>
      <c r="H60" s="501"/>
      <c r="I60" s="502"/>
    </row>
    <row r="61" spans="1:9">
      <c r="A61" s="367" t="s">
        <v>2980</v>
      </c>
      <c r="B61" s="500" t="s">
        <v>2979</v>
      </c>
      <c r="C61" s="501"/>
      <c r="D61" s="501"/>
      <c r="E61" s="501"/>
      <c r="F61" s="501"/>
      <c r="G61" s="501"/>
      <c r="H61" s="501"/>
      <c r="I61" s="502"/>
    </row>
    <row r="63" spans="1:9">
      <c r="A63" s="5" t="s">
        <v>2407</v>
      </c>
    </row>
    <row r="64" spans="1:9">
      <c r="A64" s="365" t="s">
        <v>1987</v>
      </c>
      <c r="B64" s="500" t="s">
        <v>2408</v>
      </c>
      <c r="C64" s="501"/>
      <c r="D64" s="501"/>
      <c r="E64" s="501"/>
      <c r="F64" s="501"/>
      <c r="G64" s="501"/>
      <c r="H64" s="501"/>
      <c r="I64" s="502"/>
    </row>
    <row r="65" spans="1:9">
      <c r="A65" s="366" t="s">
        <v>1988</v>
      </c>
      <c r="B65" s="500" t="s">
        <v>2409</v>
      </c>
      <c r="C65" s="501"/>
      <c r="D65" s="501"/>
      <c r="E65" s="501"/>
      <c r="F65" s="501"/>
      <c r="G65" s="501"/>
      <c r="H65" s="501"/>
      <c r="I65" s="502"/>
    </row>
    <row r="66" spans="1:9">
      <c r="A66" s="366" t="s">
        <v>1992</v>
      </c>
      <c r="B66" s="500" t="s">
        <v>2410</v>
      </c>
      <c r="C66" s="501"/>
      <c r="D66" s="501"/>
      <c r="E66" s="501"/>
      <c r="F66" s="501"/>
      <c r="G66" s="501"/>
      <c r="H66" s="501"/>
      <c r="I66" s="502"/>
    </row>
    <row r="67" spans="1:9">
      <c r="A67" s="365" t="s">
        <v>1990</v>
      </c>
      <c r="B67" s="500" t="s">
        <v>1991</v>
      </c>
      <c r="C67" s="501"/>
      <c r="D67" s="501"/>
      <c r="E67" s="501"/>
      <c r="F67" s="501"/>
      <c r="G67" s="501"/>
      <c r="H67" s="501"/>
      <c r="I67" s="502"/>
    </row>
    <row r="69" spans="1:9">
      <c r="A69" s="5" t="s">
        <v>1666</v>
      </c>
    </row>
    <row r="70" spans="1:9">
      <c r="A70" s="365" t="s">
        <v>2398</v>
      </c>
      <c r="B70" s="348" t="s">
        <v>2399</v>
      </c>
      <c r="C70" s="350"/>
      <c r="D70" s="350"/>
      <c r="E70" s="350"/>
      <c r="F70" s="350"/>
      <c r="G70" s="350"/>
      <c r="H70" s="350"/>
      <c r="I70" s="349"/>
    </row>
    <row r="71" spans="1:9">
      <c r="A71" s="366" t="s">
        <v>2401</v>
      </c>
      <c r="B71" s="500" t="s">
        <v>2400</v>
      </c>
      <c r="C71" s="501"/>
      <c r="D71" s="501"/>
      <c r="E71" s="501"/>
      <c r="F71" s="501"/>
      <c r="G71" s="501"/>
      <c r="H71" s="501"/>
      <c r="I71" s="502"/>
    </row>
    <row r="74" spans="1:9">
      <c r="A74" s="503" t="s">
        <v>1215</v>
      </c>
      <c r="B74" s="503"/>
      <c r="C74" s="503"/>
      <c r="D74" s="503"/>
      <c r="E74" s="503"/>
      <c r="F74" s="503"/>
      <c r="G74" s="503"/>
      <c r="H74" s="503"/>
      <c r="I74" s="503"/>
    </row>
    <row r="75" spans="1:9">
      <c r="A75" s="503" t="s">
        <v>110</v>
      </c>
      <c r="B75" s="503"/>
      <c r="C75" s="503"/>
      <c r="D75" s="503"/>
      <c r="E75" s="503"/>
      <c r="F75" s="503"/>
      <c r="G75" s="503"/>
      <c r="H75" s="503"/>
      <c r="I75" s="503"/>
    </row>
  </sheetData>
  <mergeCells count="54">
    <mergeCell ref="B47:I47"/>
    <mergeCell ref="B25:I25"/>
    <mergeCell ref="B27:I27"/>
    <mergeCell ref="B28:I28"/>
    <mergeCell ref="B29:I29"/>
    <mergeCell ref="B26:I26"/>
    <mergeCell ref="B32:I32"/>
    <mergeCell ref="B45:I45"/>
    <mergeCell ref="B39:I39"/>
    <mergeCell ref="B40:I40"/>
    <mergeCell ref="B17:I17"/>
    <mergeCell ref="B19:I19"/>
    <mergeCell ref="B21:I21"/>
    <mergeCell ref="B33:I33"/>
    <mergeCell ref="B30:I30"/>
    <mergeCell ref="B46:I46"/>
    <mergeCell ref="B34:I34"/>
    <mergeCell ref="B35:I35"/>
    <mergeCell ref="B18:I18"/>
    <mergeCell ref="B20:I20"/>
    <mergeCell ref="B22:I22"/>
    <mergeCell ref="B36:I36"/>
    <mergeCell ref="B38:I38"/>
    <mergeCell ref="B41:I41"/>
    <mergeCell ref="B43:I43"/>
    <mergeCell ref="B31:I31"/>
    <mergeCell ref="B23:I23"/>
    <mergeCell ref="B24:I24"/>
    <mergeCell ref="B44:I44"/>
    <mergeCell ref="B37:I37"/>
    <mergeCell ref="B42:I42"/>
    <mergeCell ref="B10:I10"/>
    <mergeCell ref="B12:I12"/>
    <mergeCell ref="B13:I13"/>
    <mergeCell ref="B15:I15"/>
    <mergeCell ref="B16:I16"/>
    <mergeCell ref="B11:I11"/>
    <mergeCell ref="B14:I14"/>
    <mergeCell ref="B54:I54"/>
    <mergeCell ref="A75:I75"/>
    <mergeCell ref="B64:I64"/>
    <mergeCell ref="B67:I67"/>
    <mergeCell ref="B48:I48"/>
    <mergeCell ref="A74:I74"/>
    <mergeCell ref="B59:I59"/>
    <mergeCell ref="B71:I71"/>
    <mergeCell ref="B65:I65"/>
    <mergeCell ref="B66:I66"/>
    <mergeCell ref="B60:I60"/>
    <mergeCell ref="B56:I56"/>
    <mergeCell ref="B57:I57"/>
    <mergeCell ref="B58:I58"/>
    <mergeCell ref="B61:I61"/>
    <mergeCell ref="B55:I55"/>
  </mergeCells>
  <hyperlinks>
    <hyperlink ref="A70" r:id="rId1"/>
    <hyperlink ref="A71" r:id="rId2"/>
    <hyperlink ref="A64" r:id="rId3"/>
    <hyperlink ref="A65" r:id="rId4"/>
    <hyperlink ref="A66" r:id="rId5"/>
    <hyperlink ref="A67" r:id="rId6"/>
    <hyperlink ref="A74:I74" location="'2. Новинки'!A1" display="ВЕРНУТЬСЯ НА НАЧАЛО СТРАНИЦЫ"/>
    <hyperlink ref="A75:I75" location="'1. Содержание'!A1" display="ВЕРНУТЬСЯ К СОДЕРЖАНИЮ"/>
    <hyperlink ref="A54" r:id="rId7"/>
    <hyperlink ref="A58" r:id="rId8"/>
    <hyperlink ref="A59" r:id="rId9"/>
    <hyperlink ref="A60" r:id="rId10"/>
    <hyperlink ref="A57" r:id="rId11"/>
    <hyperlink ref="A56" r:id="rId12"/>
    <hyperlink ref="A55" r:id="rId13"/>
    <hyperlink ref="A61" r:id="rId14"/>
    <hyperlink ref="A13" location="'4. Противопожарные'!A1" display="4. Противопожарные"/>
    <hyperlink ref="A16" location="'5. Шаровые регулир.'!A1" display="5. Шаровые регулирующие"/>
    <hyperlink ref="A18" location="'6. Шаровые откр-закр'!A1" display="6. Шаровые откр-закр"/>
    <hyperlink ref="A20" location="'7. Седельные'!A1" display="7. Седельные"/>
    <hyperlink ref="A22" location="'8. Баттерфляй'!A1" display="8. Баттерфляй"/>
    <hyperlink ref="A26" location="'9. Комби PIQCV PICCV EPIV EV'!A1" display="9. Комбинированные клапаны"/>
    <hyperlink ref="A30" location="'10.Зональные'!A1" display="10. Зональные"/>
    <hyperlink ref="A34" location="'11. GRV'!A1" display="11. Клапаны GRV"/>
    <hyperlink ref="A36" location="'12. Retrofit'!A1" display="12. Retrofit"/>
    <hyperlink ref="A38" location="'13. BUS и MF приводы'!A1" display="13. Bus и MF приводы"/>
    <hyperlink ref="A41" location="'14. IP66_67 Robust Line, Nema4'!A1" display="14. IP66/67 Robust Line, Nema4"/>
    <hyperlink ref="A43" location="'15. Шестиходовые'!A1" display="15. Шестиходовые"/>
    <hyperlink ref="A45" location="'16. Ex Edelweiss'!A1" display="16. Ex Edelweiss"/>
    <hyperlink ref="A10" location="'3. Воздух'!A1" display="3. Воздух"/>
    <hyperlink ref="A47" location="'17. Датчики'!A1" display="17. Датчики Белимо"/>
  </hyperlinks>
  <pageMargins left="0.7" right="0.7" top="0.75" bottom="0.75" header="0.3" footer="0.3"/>
  <pageSetup paperSize="9" scale="91" fitToHeight="0" orientation="portrait" r:id="rId15"/>
  <drawing r:id="rId16"/>
</worksheet>
</file>

<file path=xl/worksheets/sheet3.xml><?xml version="1.0" encoding="utf-8"?>
<worksheet xmlns="http://schemas.openxmlformats.org/spreadsheetml/2006/main" xmlns:r="http://schemas.openxmlformats.org/officeDocument/2006/relationships">
  <sheetPr codeName="Лист6">
    <tabColor theme="9" tint="0.59999389629810485"/>
  </sheetPr>
  <dimension ref="A1:E316"/>
  <sheetViews>
    <sheetView zoomScaleNormal="100" zoomScaleSheetLayoutView="100" workbookViewId="0"/>
  </sheetViews>
  <sheetFormatPr defaultRowHeight="12" customHeight="1"/>
  <cols>
    <col min="1" max="1" width="26.28515625" style="1" customWidth="1"/>
    <col min="2" max="2" width="75" style="2" customWidth="1"/>
    <col min="3" max="3" width="4.85546875" style="134" customWidth="1"/>
    <col min="4" max="4" width="6.5703125" style="50" hidden="1" customWidth="1"/>
    <col min="5" max="5" width="6.5703125" style="50" customWidth="1"/>
    <col min="6" max="16384" width="9.140625" style="3"/>
  </cols>
  <sheetData>
    <row r="1" spans="1:5" ht="15.75">
      <c r="A1" s="87" t="s">
        <v>2441</v>
      </c>
      <c r="C1" s="31"/>
      <c r="D1" s="16"/>
      <c r="E1" s="16"/>
    </row>
    <row r="2" spans="1:5" ht="15.75">
      <c r="A2" s="87" t="s">
        <v>943</v>
      </c>
      <c r="C2" s="31"/>
      <c r="D2" s="16"/>
      <c r="E2" s="16"/>
    </row>
    <row r="3" spans="1:5" ht="12.75">
      <c r="A3" s="115" t="s">
        <v>3165</v>
      </c>
      <c r="C3" s="31"/>
      <c r="D3" s="16"/>
      <c r="E3" s="16"/>
    </row>
    <row r="4" spans="1:5" ht="12" customHeight="1">
      <c r="A4" s="469" t="s">
        <v>2966</v>
      </c>
      <c r="B4" s="6"/>
      <c r="C4" s="31"/>
      <c r="D4" s="16"/>
      <c r="E4" s="16"/>
    </row>
    <row r="5" spans="1:5" ht="12" customHeight="1">
      <c r="A5" s="111"/>
      <c r="B5" s="6"/>
      <c r="C5" s="31"/>
      <c r="D5" s="16"/>
      <c r="E5" s="16"/>
    </row>
    <row r="6" spans="1:5" ht="12" customHeight="1">
      <c r="A6" s="111" t="s">
        <v>2418</v>
      </c>
      <c r="B6" s="6"/>
      <c r="C6" s="31"/>
      <c r="D6" s="16"/>
      <c r="E6" s="16"/>
    </row>
    <row r="7" spans="1:5" ht="12" customHeight="1">
      <c r="A7" s="111"/>
      <c r="B7" s="6"/>
      <c r="C7" s="31"/>
      <c r="D7" s="16"/>
      <c r="E7" s="16"/>
    </row>
    <row r="8" spans="1:5" ht="12" customHeight="1">
      <c r="A8" s="111" t="s">
        <v>2413</v>
      </c>
      <c r="B8" s="6"/>
      <c r="C8" s="31"/>
      <c r="D8" s="16"/>
      <c r="E8" s="16"/>
    </row>
    <row r="9" spans="1:5" ht="12" customHeight="1">
      <c r="A9" s="111" t="s">
        <v>2406</v>
      </c>
      <c r="B9" s="6"/>
      <c r="C9" s="31"/>
      <c r="D9" s="16"/>
      <c r="E9" s="16"/>
    </row>
    <row r="10" spans="1:5" ht="12" customHeight="1">
      <c r="A10" s="5"/>
      <c r="B10" s="6"/>
      <c r="C10" s="31"/>
      <c r="D10" s="16"/>
      <c r="E10" s="16"/>
    </row>
    <row r="11" spans="1:5" ht="15">
      <c r="A11" s="90" t="s">
        <v>2779</v>
      </c>
      <c r="B11" s="9"/>
      <c r="C11" s="82"/>
      <c r="D11" s="7"/>
      <c r="E11" s="7"/>
    </row>
    <row r="12" spans="1:5" ht="14.25">
      <c r="A12" s="8"/>
      <c r="B12" s="80"/>
      <c r="C12" s="435" t="s">
        <v>2746</v>
      </c>
      <c r="D12" s="85"/>
      <c r="E12" s="436">
        <v>0</v>
      </c>
    </row>
    <row r="13" spans="1:5" s="8" customFormat="1" ht="15">
      <c r="A13" s="91" t="s">
        <v>944</v>
      </c>
      <c r="B13" s="84"/>
      <c r="C13" s="434" t="s">
        <v>2967</v>
      </c>
      <c r="D13" s="434"/>
      <c r="E13" s="436">
        <v>0</v>
      </c>
    </row>
    <row r="14" spans="1:5" ht="12" customHeight="1">
      <c r="A14" s="89" t="s">
        <v>1309</v>
      </c>
      <c r="B14" s="94" t="s">
        <v>976</v>
      </c>
      <c r="C14" s="133" t="s">
        <v>1343</v>
      </c>
      <c r="D14" s="88">
        <v>80.539534883720904</v>
      </c>
      <c r="E14" s="88">
        <f t="shared" ref="E14:E19" si="0">(D14+D14*$E$13)*(1-$E$12)</f>
        <v>80.539534883720904</v>
      </c>
    </row>
    <row r="15" spans="1:5" ht="12" customHeight="1">
      <c r="A15" s="92" t="s">
        <v>1310</v>
      </c>
      <c r="B15" s="94" t="s">
        <v>974</v>
      </c>
      <c r="C15" s="133" t="s">
        <v>1343</v>
      </c>
      <c r="D15" s="93">
        <v>80.539534883720904</v>
      </c>
      <c r="E15" s="93">
        <f t="shared" si="0"/>
        <v>80.539534883720904</v>
      </c>
    </row>
    <row r="16" spans="1:5" ht="12" customHeight="1">
      <c r="A16" s="89" t="s">
        <v>5</v>
      </c>
      <c r="B16" s="94" t="s">
        <v>975</v>
      </c>
      <c r="C16" s="133" t="s">
        <v>1343</v>
      </c>
      <c r="D16" s="88">
        <v>83.260465116279065</v>
      </c>
      <c r="E16" s="88">
        <f>(D16+D16*$E$13)*(1-$E$12)</f>
        <v>83.260465116279065</v>
      </c>
    </row>
    <row r="17" spans="1:5" ht="13.5" customHeight="1">
      <c r="A17" s="92" t="s">
        <v>945</v>
      </c>
      <c r="B17" s="94" t="s">
        <v>977</v>
      </c>
      <c r="C17" s="133" t="s">
        <v>1343</v>
      </c>
      <c r="D17" s="93">
        <v>83.260465116279065</v>
      </c>
      <c r="E17" s="93">
        <f>(D17+D17*$E$13)*(1-$E$12)</f>
        <v>83.260465116279065</v>
      </c>
    </row>
    <row r="18" spans="1:5" ht="12" customHeight="1">
      <c r="A18" s="89" t="s">
        <v>1311</v>
      </c>
      <c r="B18" s="94" t="s">
        <v>978</v>
      </c>
      <c r="C18" s="133" t="s">
        <v>1343</v>
      </c>
      <c r="D18" s="88">
        <v>117.5441860465116</v>
      </c>
      <c r="E18" s="88">
        <f t="shared" si="0"/>
        <v>117.5441860465116</v>
      </c>
    </row>
    <row r="19" spans="1:5" ht="12" customHeight="1">
      <c r="A19" s="92" t="s">
        <v>1312</v>
      </c>
      <c r="B19" s="94" t="s">
        <v>979</v>
      </c>
      <c r="C19" s="133" t="s">
        <v>1343</v>
      </c>
      <c r="D19" s="93">
        <v>117.5441860465116</v>
      </c>
      <c r="E19" s="93">
        <f t="shared" si="0"/>
        <v>117.5441860465116</v>
      </c>
    </row>
    <row r="20" spans="1:5" ht="12" customHeight="1">
      <c r="A20" s="4"/>
      <c r="B20" s="83"/>
      <c r="C20" s="136"/>
      <c r="D20" s="20"/>
      <c r="E20" s="20"/>
    </row>
    <row r="21" spans="1:5" ht="15">
      <c r="A21" s="91" t="s">
        <v>2780</v>
      </c>
      <c r="B21" s="84"/>
      <c r="C21" s="137"/>
    </row>
    <row r="22" spans="1:5" ht="12" customHeight="1">
      <c r="A22" s="89" t="s">
        <v>8</v>
      </c>
      <c r="B22" s="94" t="s">
        <v>980</v>
      </c>
      <c r="C22" s="133" t="s">
        <v>1365</v>
      </c>
      <c r="D22" s="88">
        <v>89.246511627906955</v>
      </c>
      <c r="E22" s="88">
        <f t="shared" ref="E22:E32" si="1">(D22+D22*$E$13)*(1-$E$12)</f>
        <v>89.246511627906955</v>
      </c>
    </row>
    <row r="23" spans="1:5" ht="12" customHeight="1">
      <c r="A23" s="89" t="s">
        <v>9</v>
      </c>
      <c r="B23" s="94" t="s">
        <v>981</v>
      </c>
      <c r="C23" s="133" t="s">
        <v>1365</v>
      </c>
      <c r="D23" s="88">
        <v>101.76279069767438</v>
      </c>
      <c r="E23" s="88">
        <f t="shared" si="1"/>
        <v>101.76279069767438</v>
      </c>
    </row>
    <row r="24" spans="1:5" ht="12" customHeight="1">
      <c r="A24" s="92" t="s">
        <v>11</v>
      </c>
      <c r="B24" s="94" t="s">
        <v>982</v>
      </c>
      <c r="C24" s="133" t="s">
        <v>1365</v>
      </c>
      <c r="D24" s="93">
        <v>91.967441860465101</v>
      </c>
      <c r="E24" s="93">
        <f t="shared" si="1"/>
        <v>91.967441860465101</v>
      </c>
    </row>
    <row r="25" spans="1:5" ht="12" customHeight="1">
      <c r="A25" s="92" t="s">
        <v>1320</v>
      </c>
      <c r="B25" s="94" t="s">
        <v>983</v>
      </c>
      <c r="C25" s="133" t="s">
        <v>1365</v>
      </c>
      <c r="D25" s="93">
        <v>108.29302325581395</v>
      </c>
      <c r="E25" s="93">
        <f t="shared" si="1"/>
        <v>108.29302325581395</v>
      </c>
    </row>
    <row r="26" spans="1:5" ht="12" customHeight="1">
      <c r="A26" s="89" t="s">
        <v>6</v>
      </c>
      <c r="B26" s="94" t="s">
        <v>984</v>
      </c>
      <c r="C26" s="133" t="s">
        <v>1365</v>
      </c>
      <c r="D26" s="88">
        <v>89.246511627906955</v>
      </c>
      <c r="E26" s="88">
        <f t="shared" si="1"/>
        <v>89.246511627906955</v>
      </c>
    </row>
    <row r="27" spans="1:5" ht="12" customHeight="1">
      <c r="A27" s="89" t="s">
        <v>7</v>
      </c>
      <c r="B27" s="94" t="s">
        <v>985</v>
      </c>
      <c r="C27" s="133" t="s">
        <v>1365</v>
      </c>
      <c r="D27" s="88">
        <v>101.76279069767438</v>
      </c>
      <c r="E27" s="88">
        <f t="shared" si="1"/>
        <v>101.76279069767438</v>
      </c>
    </row>
    <row r="28" spans="1:5" ht="12" customHeight="1">
      <c r="A28" s="92" t="s">
        <v>10</v>
      </c>
      <c r="B28" s="94" t="s">
        <v>986</v>
      </c>
      <c r="C28" s="133" t="s">
        <v>1365</v>
      </c>
      <c r="D28" s="93">
        <v>91.967441860465101</v>
      </c>
      <c r="E28" s="93">
        <f t="shared" si="1"/>
        <v>91.967441860465101</v>
      </c>
    </row>
    <row r="29" spans="1:5" ht="12" customHeight="1">
      <c r="A29" s="89" t="s">
        <v>1313</v>
      </c>
      <c r="B29" s="94" t="s">
        <v>987</v>
      </c>
      <c r="C29" s="133" t="s">
        <v>1366</v>
      </c>
      <c r="D29" s="88">
        <v>127.33953488372089</v>
      </c>
      <c r="E29" s="88">
        <f t="shared" si="1"/>
        <v>127.33953488372089</v>
      </c>
    </row>
    <row r="30" spans="1:5" ht="12" customHeight="1">
      <c r="A30" s="92" t="s">
        <v>1314</v>
      </c>
      <c r="B30" s="94" t="s">
        <v>988</v>
      </c>
      <c r="C30" s="133" t="s">
        <v>1366</v>
      </c>
      <c r="D30" s="93">
        <v>130.60465116279067</v>
      </c>
      <c r="E30" s="93">
        <f t="shared" si="1"/>
        <v>130.60465116279067</v>
      </c>
    </row>
    <row r="31" spans="1:5" ht="12" customHeight="1">
      <c r="A31" s="92" t="s">
        <v>1315</v>
      </c>
      <c r="B31" s="94" t="s">
        <v>989</v>
      </c>
      <c r="C31" s="133" t="s">
        <v>1366</v>
      </c>
      <c r="D31" s="93">
        <v>138.22325581395344</v>
      </c>
      <c r="E31" s="93">
        <f t="shared" si="1"/>
        <v>138.22325581395344</v>
      </c>
    </row>
    <row r="32" spans="1:5" ht="12" customHeight="1">
      <c r="A32" s="89" t="s">
        <v>1321</v>
      </c>
      <c r="B32" s="94" t="s">
        <v>990</v>
      </c>
      <c r="C32" s="133" t="s">
        <v>1366</v>
      </c>
      <c r="D32" s="88">
        <v>152.37209302325579</v>
      </c>
      <c r="E32" s="88">
        <f t="shared" si="1"/>
        <v>152.37209302325579</v>
      </c>
    </row>
    <row r="33" spans="1:5" ht="12" customHeight="1">
      <c r="A33" s="4"/>
      <c r="B33" s="83"/>
      <c r="C33" s="136"/>
      <c r="D33" s="20"/>
      <c r="E33" s="20"/>
    </row>
    <row r="34" spans="1:5" ht="15">
      <c r="A34" s="91" t="s">
        <v>2781</v>
      </c>
      <c r="B34" s="84"/>
      <c r="C34" s="137"/>
    </row>
    <row r="35" spans="1:5" ht="12" customHeight="1">
      <c r="A35" s="89" t="s">
        <v>14</v>
      </c>
      <c r="B35" s="94" t="s">
        <v>991</v>
      </c>
      <c r="C35" s="133" t="s">
        <v>1367</v>
      </c>
      <c r="D35" s="88">
        <v>108.29302325581395</v>
      </c>
      <c r="E35" s="88">
        <f t="shared" ref="E35:E45" si="2">(D35+D35*$E$13)*(1-$E$12)</f>
        <v>108.29302325581395</v>
      </c>
    </row>
    <row r="36" spans="1:5" ht="12" customHeight="1">
      <c r="A36" s="89" t="s">
        <v>15</v>
      </c>
      <c r="B36" s="94" t="s">
        <v>981</v>
      </c>
      <c r="C36" s="133" t="s">
        <v>1367</v>
      </c>
      <c r="D36" s="88">
        <v>130.60465116279067</v>
      </c>
      <c r="E36" s="88">
        <f t="shared" si="2"/>
        <v>130.60465116279067</v>
      </c>
    </row>
    <row r="37" spans="1:5" ht="12" customHeight="1">
      <c r="A37" s="92" t="s">
        <v>953</v>
      </c>
      <c r="B37" s="94" t="s">
        <v>992</v>
      </c>
      <c r="C37" s="133" t="s">
        <v>1367</v>
      </c>
      <c r="D37" s="93">
        <v>118.63255813953486</v>
      </c>
      <c r="E37" s="93">
        <f t="shared" si="2"/>
        <v>118.63255813953486</v>
      </c>
    </row>
    <row r="38" spans="1:5" ht="12" customHeight="1">
      <c r="A38" s="92" t="s">
        <v>17</v>
      </c>
      <c r="B38" s="94" t="s">
        <v>983</v>
      </c>
      <c r="C38" s="133" t="s">
        <v>1367</v>
      </c>
      <c r="D38" s="93">
        <v>146.38604651162785</v>
      </c>
      <c r="E38" s="93">
        <f t="shared" si="2"/>
        <v>146.38604651162785</v>
      </c>
    </row>
    <row r="39" spans="1:5" ht="12" customHeight="1">
      <c r="A39" s="89" t="s">
        <v>12</v>
      </c>
      <c r="B39" s="94" t="s">
        <v>984</v>
      </c>
      <c r="C39" s="133" t="s">
        <v>1367</v>
      </c>
      <c r="D39" s="88">
        <v>111.55813953488368</v>
      </c>
      <c r="E39" s="88">
        <f t="shared" si="2"/>
        <v>111.55813953488368</v>
      </c>
    </row>
    <row r="40" spans="1:5" ht="12" customHeight="1">
      <c r="A40" s="89" t="s">
        <v>13</v>
      </c>
      <c r="B40" s="94" t="s">
        <v>985</v>
      </c>
      <c r="C40" s="133" t="s">
        <v>1367</v>
      </c>
      <c r="D40" s="88">
        <v>133.86976744186043</v>
      </c>
      <c r="E40" s="88">
        <f t="shared" si="2"/>
        <v>133.86976744186043</v>
      </c>
    </row>
    <row r="41" spans="1:5" ht="12" customHeight="1">
      <c r="A41" s="92" t="s">
        <v>952</v>
      </c>
      <c r="B41" s="94" t="s">
        <v>993</v>
      </c>
      <c r="C41" s="133" t="s">
        <v>1367</v>
      </c>
      <c r="D41" s="93">
        <v>118.63255813953486</v>
      </c>
      <c r="E41" s="93">
        <f t="shared" si="2"/>
        <v>118.63255813953486</v>
      </c>
    </row>
    <row r="42" spans="1:5" ht="12" customHeight="1">
      <c r="A42" s="89" t="s">
        <v>16</v>
      </c>
      <c r="B42" s="94" t="s">
        <v>987</v>
      </c>
      <c r="C42" s="133" t="s">
        <v>1368</v>
      </c>
      <c r="D42" s="88">
        <v>165.97674418604649</v>
      </c>
      <c r="E42" s="88">
        <f t="shared" si="2"/>
        <v>165.97674418604649</v>
      </c>
    </row>
    <row r="43" spans="1:5" ht="12" customHeight="1">
      <c r="A43" s="92" t="s">
        <v>1316</v>
      </c>
      <c r="B43" s="94" t="s">
        <v>994</v>
      </c>
      <c r="C43" s="133" t="s">
        <v>1368</v>
      </c>
      <c r="D43" s="93">
        <v>176.3162790697674</v>
      </c>
      <c r="E43" s="93">
        <f t="shared" si="2"/>
        <v>176.3162790697674</v>
      </c>
    </row>
    <row r="44" spans="1:5" ht="12" customHeight="1">
      <c r="A44" s="92" t="s">
        <v>18</v>
      </c>
      <c r="B44" s="94" t="s">
        <v>995</v>
      </c>
      <c r="C44" s="133" t="s">
        <v>1368</v>
      </c>
      <c r="D44" s="93">
        <v>176.3162790697674</v>
      </c>
      <c r="E44" s="93">
        <f t="shared" si="2"/>
        <v>176.3162790697674</v>
      </c>
    </row>
    <row r="45" spans="1:5" ht="12" customHeight="1">
      <c r="A45" s="89" t="s">
        <v>1322</v>
      </c>
      <c r="B45" s="94" t="s">
        <v>990</v>
      </c>
      <c r="C45" s="133" t="s">
        <v>1368</v>
      </c>
      <c r="D45" s="88">
        <v>191.00930232558136</v>
      </c>
      <c r="E45" s="88">
        <f t="shared" si="2"/>
        <v>191.00930232558136</v>
      </c>
    </row>
    <row r="46" spans="1:5" ht="12" customHeight="1">
      <c r="A46" s="4"/>
      <c r="B46" s="83"/>
      <c r="C46" s="136"/>
      <c r="D46" s="20"/>
      <c r="E46" s="20"/>
    </row>
    <row r="47" spans="1:5" ht="15">
      <c r="A47" s="91" t="s">
        <v>2782</v>
      </c>
      <c r="B47" s="84"/>
      <c r="C47" s="137"/>
    </row>
    <row r="48" spans="1:5" ht="12" customHeight="1">
      <c r="A48" s="89" t="s">
        <v>21</v>
      </c>
      <c r="B48" s="94" t="s">
        <v>991</v>
      </c>
      <c r="C48" s="133" t="s">
        <v>1369</v>
      </c>
      <c r="D48" s="88">
        <v>124.61860465116276</v>
      </c>
      <c r="E48" s="88">
        <f t="shared" ref="E48:E61" si="3">(D48+D48*$E$13)*(1-$E$12)</f>
        <v>124.61860465116276</v>
      </c>
    </row>
    <row r="49" spans="1:5" ht="12" customHeight="1">
      <c r="A49" s="89" t="s">
        <v>22</v>
      </c>
      <c r="B49" s="94" t="s">
        <v>981</v>
      </c>
      <c r="C49" s="133" t="s">
        <v>1369</v>
      </c>
      <c r="D49" s="88">
        <v>155.63720930232557</v>
      </c>
      <c r="E49" s="88">
        <f t="shared" si="3"/>
        <v>155.63720930232557</v>
      </c>
    </row>
    <row r="50" spans="1:5" ht="12" customHeight="1">
      <c r="A50" s="92" t="s">
        <v>954</v>
      </c>
      <c r="B50" s="94" t="s">
        <v>996</v>
      </c>
      <c r="C50" s="133" t="s">
        <v>1369</v>
      </c>
      <c r="D50" s="93">
        <v>134.41395348837204</v>
      </c>
      <c r="E50" s="93">
        <f t="shared" si="3"/>
        <v>134.41395348837204</v>
      </c>
    </row>
    <row r="51" spans="1:5" ht="12" customHeight="1">
      <c r="A51" s="92" t="s">
        <v>956</v>
      </c>
      <c r="B51" s="94" t="s">
        <v>997</v>
      </c>
      <c r="C51" s="133" t="s">
        <v>1371</v>
      </c>
      <c r="D51" s="93">
        <v>172.50697674418601</v>
      </c>
      <c r="E51" s="93">
        <f t="shared" si="3"/>
        <v>172.50697674418601</v>
      </c>
    </row>
    <row r="52" spans="1:5" ht="12" customHeight="1">
      <c r="A52" s="92" t="s">
        <v>24</v>
      </c>
      <c r="B52" s="94" t="s">
        <v>983</v>
      </c>
      <c r="C52" s="133" t="s">
        <v>1369</v>
      </c>
      <c r="D52" s="93">
        <v>171.96279069767439</v>
      </c>
      <c r="E52" s="93">
        <f t="shared" si="3"/>
        <v>171.96279069767439</v>
      </c>
    </row>
    <row r="53" spans="1:5" ht="12" customHeight="1">
      <c r="A53" s="89" t="s">
        <v>19</v>
      </c>
      <c r="B53" s="94" t="s">
        <v>984</v>
      </c>
      <c r="C53" s="133" t="s">
        <v>1369</v>
      </c>
      <c r="D53" s="88">
        <v>127.88372093023253</v>
      </c>
      <c r="E53" s="88">
        <f t="shared" si="3"/>
        <v>127.88372093023253</v>
      </c>
    </row>
    <row r="54" spans="1:5" ht="12" customHeight="1">
      <c r="A54" s="89" t="s">
        <v>20</v>
      </c>
      <c r="B54" s="94" t="s">
        <v>985</v>
      </c>
      <c r="C54" s="133" t="s">
        <v>1369</v>
      </c>
      <c r="D54" s="88">
        <v>159.44651162790694</v>
      </c>
      <c r="E54" s="88">
        <f t="shared" si="3"/>
        <v>159.44651162790694</v>
      </c>
    </row>
    <row r="55" spans="1:5" ht="12" customHeight="1">
      <c r="A55" s="92" t="s">
        <v>2242</v>
      </c>
      <c r="B55" s="94" t="s">
        <v>998</v>
      </c>
      <c r="C55" s="133" t="s">
        <v>1369</v>
      </c>
      <c r="D55" s="93">
        <v>136.59069767441858</v>
      </c>
      <c r="E55" s="93">
        <f t="shared" si="3"/>
        <v>136.59069767441858</v>
      </c>
    </row>
    <row r="56" spans="1:5" ht="12" customHeight="1">
      <c r="A56" s="92" t="s">
        <v>955</v>
      </c>
      <c r="B56" s="94" t="s">
        <v>999</v>
      </c>
      <c r="C56" s="133" t="s">
        <v>1372</v>
      </c>
      <c r="D56" s="93">
        <v>201.89302325581394</v>
      </c>
      <c r="E56" s="93">
        <f t="shared" si="3"/>
        <v>201.89302325581394</v>
      </c>
    </row>
    <row r="57" spans="1:5" ht="12" customHeight="1">
      <c r="A57" s="89" t="s">
        <v>23</v>
      </c>
      <c r="B57" s="94" t="s">
        <v>987</v>
      </c>
      <c r="C57" s="133" t="s">
        <v>1370</v>
      </c>
      <c r="D57" s="88">
        <v>187.74418604651157</v>
      </c>
      <c r="E57" s="88">
        <f t="shared" si="3"/>
        <v>187.74418604651157</v>
      </c>
    </row>
    <row r="58" spans="1:5" ht="12" customHeight="1">
      <c r="A58" s="92" t="s">
        <v>1317</v>
      </c>
      <c r="B58" s="94" t="s">
        <v>1169</v>
      </c>
      <c r="C58" s="133" t="s">
        <v>1373</v>
      </c>
      <c r="D58" s="93">
        <v>218.7627906976744</v>
      </c>
      <c r="E58" s="93">
        <f t="shared" si="3"/>
        <v>218.7627906976744</v>
      </c>
    </row>
    <row r="59" spans="1:5" ht="12" customHeight="1">
      <c r="A59" s="92" t="s">
        <v>1318</v>
      </c>
      <c r="B59" s="94" t="s">
        <v>1000</v>
      </c>
      <c r="C59" s="133" t="s">
        <v>1370</v>
      </c>
      <c r="D59" s="93">
        <v>200.26046511627902</v>
      </c>
      <c r="E59" s="93">
        <f t="shared" si="3"/>
        <v>200.26046511627902</v>
      </c>
    </row>
    <row r="60" spans="1:5" ht="12" customHeight="1">
      <c r="A60" s="92" t="s">
        <v>1319</v>
      </c>
      <c r="B60" s="94" t="s">
        <v>989</v>
      </c>
      <c r="C60" s="133" t="s">
        <v>1374</v>
      </c>
      <c r="D60" s="93">
        <v>207.87906976744182</v>
      </c>
      <c r="E60" s="93">
        <f t="shared" si="3"/>
        <v>207.87906976744182</v>
      </c>
    </row>
    <row r="61" spans="1:5" ht="12" customHeight="1">
      <c r="A61" s="89" t="s">
        <v>1323</v>
      </c>
      <c r="B61" s="94" t="s">
        <v>990</v>
      </c>
      <c r="C61" s="133" t="s">
        <v>1370</v>
      </c>
      <c r="D61" s="88">
        <v>212.23255813953483</v>
      </c>
      <c r="E61" s="88">
        <f t="shared" si="3"/>
        <v>212.23255813953483</v>
      </c>
    </row>
    <row r="62" spans="1:5" ht="12" customHeight="1">
      <c r="A62" s="4"/>
      <c r="B62" s="83"/>
      <c r="C62" s="136"/>
      <c r="D62" s="20"/>
      <c r="E62" s="20"/>
    </row>
    <row r="63" spans="1:5" ht="15">
      <c r="A63" s="91" t="s">
        <v>2783</v>
      </c>
      <c r="B63" s="84"/>
      <c r="C63" s="137"/>
    </row>
    <row r="64" spans="1:5" ht="12" customHeight="1">
      <c r="A64" s="89" t="s">
        <v>868</v>
      </c>
      <c r="B64" s="94" t="s">
        <v>991</v>
      </c>
      <c r="C64" s="133" t="s">
        <v>1375</v>
      </c>
      <c r="D64" s="88">
        <v>220.39534883720924</v>
      </c>
      <c r="E64" s="88">
        <f>(D64+D64*$E$13)*(1-$E$12)</f>
        <v>220.39534883720924</v>
      </c>
    </row>
    <row r="65" spans="1:5" ht="12" customHeight="1">
      <c r="A65" s="89" t="s">
        <v>869</v>
      </c>
      <c r="B65" s="94" t="s">
        <v>984</v>
      </c>
      <c r="C65" s="133" t="s">
        <v>1375</v>
      </c>
      <c r="D65" s="88">
        <v>224.20465116279064</v>
      </c>
      <c r="E65" s="88">
        <f>(D65+D65*$E$13)*(1-$E$12)</f>
        <v>224.20465116279064</v>
      </c>
    </row>
    <row r="66" spans="1:5" ht="12" customHeight="1">
      <c r="A66" s="89" t="s">
        <v>872</v>
      </c>
      <c r="B66" s="94" t="s">
        <v>987</v>
      </c>
      <c r="C66" s="133" t="s">
        <v>1376</v>
      </c>
      <c r="D66" s="88">
        <v>281.34418604651154</v>
      </c>
      <c r="E66" s="88">
        <f>(D66+D66*$E$13)*(1-$E$12)</f>
        <v>281.34418604651154</v>
      </c>
    </row>
    <row r="67" spans="1:5" ht="12" customHeight="1">
      <c r="A67" s="92" t="s">
        <v>27</v>
      </c>
      <c r="B67" s="94" t="s">
        <v>1001</v>
      </c>
      <c r="C67" s="133" t="s">
        <v>1377</v>
      </c>
      <c r="D67" s="93">
        <v>293.31627906976735</v>
      </c>
      <c r="E67" s="93">
        <f>(D67+D67*$E$13)*(1-$E$12)</f>
        <v>293.31627906976735</v>
      </c>
    </row>
    <row r="68" spans="1:5" ht="12" customHeight="1">
      <c r="A68" s="4"/>
      <c r="B68" s="83"/>
      <c r="C68" s="136"/>
      <c r="D68" s="20"/>
      <c r="E68" s="20"/>
    </row>
    <row r="69" spans="1:5" ht="12" customHeight="1">
      <c r="A69" s="4"/>
      <c r="B69" s="83"/>
      <c r="C69" s="136"/>
      <c r="D69" s="20"/>
      <c r="E69" s="20"/>
    </row>
    <row r="70" spans="1:5" ht="15">
      <c r="A70" s="90" t="s">
        <v>2784</v>
      </c>
      <c r="B70" s="83"/>
      <c r="C70" s="136"/>
      <c r="D70" s="20"/>
      <c r="E70" s="20"/>
    </row>
    <row r="71" spans="1:5" ht="12" customHeight="1">
      <c r="A71" s="4"/>
      <c r="B71" s="83"/>
      <c r="C71" s="136"/>
      <c r="D71" s="20"/>
      <c r="E71" s="20"/>
    </row>
    <row r="72" spans="1:5" ht="15">
      <c r="A72" s="91" t="s">
        <v>957</v>
      </c>
      <c r="B72" s="84"/>
      <c r="C72" s="137"/>
    </row>
    <row r="73" spans="1:5" ht="12" customHeight="1">
      <c r="A73" s="89" t="s">
        <v>39</v>
      </c>
      <c r="B73" s="94" t="s">
        <v>1002</v>
      </c>
      <c r="C73" s="133" t="s">
        <v>1383</v>
      </c>
      <c r="D73" s="88">
        <v>121.89767441860464</v>
      </c>
      <c r="E73" s="88">
        <f t="shared" ref="E73:E80" si="4">(D73+D73*$E$13)*(1-$E$12)</f>
        <v>121.89767441860464</v>
      </c>
    </row>
    <row r="74" spans="1:5" ht="12" customHeight="1">
      <c r="A74" s="89" t="s">
        <v>40</v>
      </c>
      <c r="B74" s="94" t="s">
        <v>1003</v>
      </c>
      <c r="C74" s="133" t="s">
        <v>1383</v>
      </c>
      <c r="D74" s="88">
        <v>143.66511627906976</v>
      </c>
      <c r="E74" s="88">
        <f t="shared" si="4"/>
        <v>143.66511627906976</v>
      </c>
    </row>
    <row r="75" spans="1:5" ht="12" customHeight="1">
      <c r="A75" s="92" t="s">
        <v>958</v>
      </c>
      <c r="B75" s="94" t="s">
        <v>1004</v>
      </c>
      <c r="C75" s="133" t="s">
        <v>1385</v>
      </c>
      <c r="D75" s="93">
        <v>152.9162790697674</v>
      </c>
      <c r="E75" s="93">
        <f t="shared" si="4"/>
        <v>152.9162790697674</v>
      </c>
    </row>
    <row r="76" spans="1:5" ht="12" customHeight="1">
      <c r="A76" s="89" t="s">
        <v>37</v>
      </c>
      <c r="B76" s="94" t="s">
        <v>1005</v>
      </c>
      <c r="C76" s="133" t="s">
        <v>1383</v>
      </c>
      <c r="D76" s="88">
        <v>132.23720930232554</v>
      </c>
      <c r="E76" s="88">
        <f t="shared" si="4"/>
        <v>132.23720930232554</v>
      </c>
    </row>
    <row r="77" spans="1:5" ht="12" customHeight="1">
      <c r="A77" s="89" t="s">
        <v>38</v>
      </c>
      <c r="B77" s="94" t="s">
        <v>1006</v>
      </c>
      <c r="C77" s="133" t="s">
        <v>1383</v>
      </c>
      <c r="D77" s="88">
        <v>154.00465116279065</v>
      </c>
      <c r="E77" s="88">
        <f t="shared" si="4"/>
        <v>154.00465116279065</v>
      </c>
    </row>
    <row r="78" spans="1:5" ht="12" customHeight="1">
      <c r="A78" s="89" t="s">
        <v>41</v>
      </c>
      <c r="B78" s="94" t="s">
        <v>1007</v>
      </c>
      <c r="C78" s="133" t="s">
        <v>1384</v>
      </c>
      <c r="D78" s="88">
        <v>168.69767441860461</v>
      </c>
      <c r="E78" s="88">
        <f t="shared" si="4"/>
        <v>168.69767441860461</v>
      </c>
    </row>
    <row r="79" spans="1:5" ht="12" customHeight="1">
      <c r="A79" s="92" t="s">
        <v>42</v>
      </c>
      <c r="B79" s="94" t="s">
        <v>960</v>
      </c>
      <c r="C79" s="133" t="s">
        <v>1384</v>
      </c>
      <c r="D79" s="93">
        <v>173.59534883720926</v>
      </c>
      <c r="E79" s="93">
        <f t="shared" si="4"/>
        <v>173.59534883720926</v>
      </c>
    </row>
    <row r="80" spans="1:5" ht="12" customHeight="1">
      <c r="A80" s="92" t="s">
        <v>959</v>
      </c>
      <c r="B80" s="94" t="s">
        <v>1008</v>
      </c>
      <c r="C80" s="133" t="s">
        <v>1386</v>
      </c>
      <c r="D80" s="93">
        <v>186.11162790697671</v>
      </c>
      <c r="E80" s="93">
        <f t="shared" si="4"/>
        <v>186.11162790697671</v>
      </c>
    </row>
    <row r="81" spans="1:5" ht="12" customHeight="1">
      <c r="A81" s="4"/>
      <c r="B81" s="83"/>
      <c r="C81" s="136"/>
      <c r="D81" s="20"/>
      <c r="E81" s="20"/>
    </row>
    <row r="82" spans="1:5" ht="15">
      <c r="A82" s="91" t="s">
        <v>970</v>
      </c>
      <c r="B82" s="84"/>
      <c r="C82" s="137"/>
    </row>
    <row r="83" spans="1:5" ht="12" customHeight="1">
      <c r="A83" s="89" t="s">
        <v>45</v>
      </c>
      <c r="B83" s="94" t="s">
        <v>1009</v>
      </c>
      <c r="C83" s="133" t="s">
        <v>1394</v>
      </c>
      <c r="D83" s="88">
        <v>152.9162790697674</v>
      </c>
      <c r="E83" s="88">
        <f t="shared" ref="E83:E88" si="5">(D83+D83*$E$13)*(1-$E$12)</f>
        <v>152.9162790697674</v>
      </c>
    </row>
    <row r="84" spans="1:5" ht="12" customHeight="1">
      <c r="A84" s="89" t="s">
        <v>46</v>
      </c>
      <c r="B84" s="94" t="s">
        <v>1010</v>
      </c>
      <c r="C84" s="133" t="s">
        <v>1394</v>
      </c>
      <c r="D84" s="88">
        <v>175.77209302325576</v>
      </c>
      <c r="E84" s="88">
        <f t="shared" si="5"/>
        <v>175.77209302325576</v>
      </c>
    </row>
    <row r="85" spans="1:5" ht="12" customHeight="1">
      <c r="A85" s="89" t="s">
        <v>43</v>
      </c>
      <c r="B85" s="94" t="s">
        <v>1011</v>
      </c>
      <c r="C85" s="133" t="s">
        <v>1394</v>
      </c>
      <c r="D85" s="88">
        <v>165.43255813953488</v>
      </c>
      <c r="E85" s="88">
        <f t="shared" si="5"/>
        <v>165.43255813953488</v>
      </c>
    </row>
    <row r="86" spans="1:5" ht="12" customHeight="1">
      <c r="A86" s="89" t="s">
        <v>44</v>
      </c>
      <c r="B86" s="94" t="s">
        <v>1012</v>
      </c>
      <c r="C86" s="133" t="s">
        <v>1394</v>
      </c>
      <c r="D86" s="88">
        <v>188.28837209302321</v>
      </c>
      <c r="E86" s="88">
        <f t="shared" si="5"/>
        <v>188.28837209302321</v>
      </c>
    </row>
    <row r="87" spans="1:5" ht="12" customHeight="1">
      <c r="A87" s="89" t="s">
        <v>47</v>
      </c>
      <c r="B87" s="94" t="s">
        <v>1013</v>
      </c>
      <c r="C87" s="133" t="s">
        <v>1395</v>
      </c>
      <c r="D87" s="88">
        <v>205.70232558139529</v>
      </c>
      <c r="E87" s="88">
        <f t="shared" si="5"/>
        <v>205.70232558139529</v>
      </c>
    </row>
    <row r="88" spans="1:5" ht="12" customHeight="1">
      <c r="A88" s="92" t="s">
        <v>48</v>
      </c>
      <c r="B88" s="94" t="s">
        <v>971</v>
      </c>
      <c r="C88" s="133" t="s">
        <v>1395</v>
      </c>
      <c r="D88" s="93">
        <v>212.23255813953483</v>
      </c>
      <c r="E88" s="93">
        <f t="shared" si="5"/>
        <v>212.23255813953483</v>
      </c>
    </row>
    <row r="89" spans="1:5" ht="12" customHeight="1">
      <c r="A89" s="4"/>
      <c r="B89" s="83"/>
      <c r="C89" s="136"/>
      <c r="D89" s="20"/>
      <c r="E89" s="20"/>
    </row>
    <row r="90" spans="1:5" ht="15">
      <c r="A90" s="91" t="s">
        <v>972</v>
      </c>
      <c r="B90" s="84"/>
      <c r="C90" s="137"/>
    </row>
    <row r="91" spans="1:5" ht="12" customHeight="1">
      <c r="A91" s="89" t="s">
        <v>2567</v>
      </c>
      <c r="B91" s="94" t="s">
        <v>2570</v>
      </c>
      <c r="C91" s="133" t="s">
        <v>2569</v>
      </c>
      <c r="D91" s="88">
        <v>208.42325581395346</v>
      </c>
      <c r="E91" s="88">
        <f t="shared" ref="E91:E99" si="6">(D91+D91*$E$13)*(1-$E$12)</f>
        <v>208.42325581395346</v>
      </c>
    </row>
    <row r="92" spans="1:5" ht="12" customHeight="1">
      <c r="A92" s="89" t="s">
        <v>2568</v>
      </c>
      <c r="B92" s="94" t="s">
        <v>2571</v>
      </c>
      <c r="C92" s="133" t="s">
        <v>2572</v>
      </c>
      <c r="D92" s="88">
        <v>237.80930232558137</v>
      </c>
      <c r="E92" s="88">
        <f t="shared" si="6"/>
        <v>237.80930232558137</v>
      </c>
    </row>
    <row r="93" spans="1:5" ht="12" customHeight="1">
      <c r="A93" s="89" t="s">
        <v>52</v>
      </c>
      <c r="B93" s="94" t="s">
        <v>973</v>
      </c>
      <c r="C93" s="133" t="s">
        <v>1396</v>
      </c>
      <c r="D93" s="88">
        <v>175.22790697674415</v>
      </c>
      <c r="E93" s="88">
        <f t="shared" si="6"/>
        <v>175.22790697674415</v>
      </c>
    </row>
    <row r="94" spans="1:5" ht="12" customHeight="1">
      <c r="A94" s="89" t="s">
        <v>53</v>
      </c>
      <c r="B94" s="94" t="s">
        <v>1014</v>
      </c>
      <c r="C94" s="133" t="s">
        <v>1396</v>
      </c>
      <c r="D94" s="88">
        <v>199.17209302325577</v>
      </c>
      <c r="E94" s="88">
        <f t="shared" si="6"/>
        <v>199.17209302325577</v>
      </c>
    </row>
    <row r="95" spans="1:5" ht="12" customHeight="1">
      <c r="A95" s="92" t="s">
        <v>50</v>
      </c>
      <c r="B95" s="94" t="s">
        <v>1015</v>
      </c>
      <c r="C95" s="133" t="s">
        <v>1396</v>
      </c>
      <c r="D95" s="93">
        <v>208.42325581395346</v>
      </c>
      <c r="E95" s="93">
        <f t="shared" si="6"/>
        <v>208.42325581395346</v>
      </c>
    </row>
    <row r="96" spans="1:5" ht="12" customHeight="1">
      <c r="A96" s="92" t="s">
        <v>51</v>
      </c>
      <c r="B96" s="94" t="s">
        <v>1016</v>
      </c>
      <c r="C96" s="133" t="s">
        <v>1396</v>
      </c>
      <c r="D96" s="93">
        <v>237.80930232558137</v>
      </c>
      <c r="E96" s="93">
        <f t="shared" si="6"/>
        <v>237.80930232558137</v>
      </c>
    </row>
    <row r="97" spans="1:5" ht="12" customHeight="1">
      <c r="A97" s="89" t="s">
        <v>54</v>
      </c>
      <c r="B97" s="94" t="s">
        <v>1017</v>
      </c>
      <c r="C97" s="133" t="s">
        <v>1397</v>
      </c>
      <c r="D97" s="88">
        <v>223.11627906976736</v>
      </c>
      <c r="E97" s="88">
        <f t="shared" si="6"/>
        <v>223.11627906976736</v>
      </c>
    </row>
    <row r="98" spans="1:5" ht="12" customHeight="1">
      <c r="A98" s="92" t="s">
        <v>55</v>
      </c>
      <c r="B98" s="94" t="s">
        <v>1018</v>
      </c>
      <c r="C98" s="133" t="s">
        <v>1397</v>
      </c>
      <c r="D98" s="93">
        <v>248.6930232558139</v>
      </c>
      <c r="E98" s="93">
        <f t="shared" si="6"/>
        <v>248.6930232558139</v>
      </c>
    </row>
    <row r="99" spans="1:5" ht="12" customHeight="1">
      <c r="A99" s="92" t="s">
        <v>56</v>
      </c>
      <c r="B99" s="94" t="s">
        <v>1019</v>
      </c>
      <c r="C99" s="133" t="s">
        <v>1397</v>
      </c>
      <c r="D99" s="93">
        <v>254.13488372093019</v>
      </c>
      <c r="E99" s="93">
        <f t="shared" si="6"/>
        <v>254.13488372093019</v>
      </c>
    </row>
    <row r="100" spans="1:5" ht="12" customHeight="1">
      <c r="A100" s="4"/>
      <c r="B100" s="83"/>
      <c r="C100" s="136"/>
      <c r="D100" s="20"/>
      <c r="E100" s="20"/>
    </row>
    <row r="101" spans="1:5" ht="15">
      <c r="A101" s="91" t="s">
        <v>1120</v>
      </c>
      <c r="B101" s="84"/>
      <c r="C101" s="137"/>
    </row>
    <row r="102" spans="1:5" ht="12" customHeight="1">
      <c r="A102" s="89" t="s">
        <v>2575</v>
      </c>
      <c r="B102" s="94" t="s">
        <v>2570</v>
      </c>
      <c r="C102" s="133" t="s">
        <v>2577</v>
      </c>
      <c r="D102" s="88">
        <v>249.23720930232551</v>
      </c>
      <c r="E102" s="88">
        <f t="shared" ref="E102:E110" si="7">(D102+D102*$E$13)*(1-$E$12)</f>
        <v>249.23720930232551</v>
      </c>
    </row>
    <row r="103" spans="1:5" ht="12" customHeight="1">
      <c r="A103" s="89" t="s">
        <v>2576</v>
      </c>
      <c r="B103" s="94" t="s">
        <v>2571</v>
      </c>
      <c r="C103" s="133" t="s">
        <v>2578</v>
      </c>
      <c r="D103" s="88">
        <v>272.63720930232557</v>
      </c>
      <c r="E103" s="88">
        <f t="shared" si="7"/>
        <v>272.63720930232557</v>
      </c>
    </row>
    <row r="104" spans="1:5" ht="12" customHeight="1">
      <c r="A104" s="89" t="s">
        <v>60</v>
      </c>
      <c r="B104" s="94" t="s">
        <v>973</v>
      </c>
      <c r="C104" s="133" t="s">
        <v>1398</v>
      </c>
      <c r="D104" s="88">
        <v>216.5860465116279</v>
      </c>
      <c r="E104" s="88">
        <f t="shared" si="7"/>
        <v>216.5860465116279</v>
      </c>
    </row>
    <row r="105" spans="1:5" ht="12" customHeight="1">
      <c r="A105" s="89" t="s">
        <v>61</v>
      </c>
      <c r="B105" s="94" t="s">
        <v>1014</v>
      </c>
      <c r="C105" s="133" t="s">
        <v>1398</v>
      </c>
      <c r="D105" s="88">
        <v>239.98604651162782</v>
      </c>
      <c r="E105" s="88">
        <f t="shared" si="7"/>
        <v>239.98604651162782</v>
      </c>
    </row>
    <row r="106" spans="1:5" ht="12" customHeight="1">
      <c r="A106" s="92" t="s">
        <v>58</v>
      </c>
      <c r="B106" s="94" t="s">
        <v>1015</v>
      </c>
      <c r="C106" s="133" t="s">
        <v>1398</v>
      </c>
      <c r="D106" s="93">
        <v>249.23720930232551</v>
      </c>
      <c r="E106" s="93">
        <f t="shared" si="7"/>
        <v>249.23720930232551</v>
      </c>
    </row>
    <row r="107" spans="1:5" ht="12" customHeight="1">
      <c r="A107" s="92" t="s">
        <v>59</v>
      </c>
      <c r="B107" s="94" t="s">
        <v>1016</v>
      </c>
      <c r="C107" s="133" t="s">
        <v>1398</v>
      </c>
      <c r="D107" s="93">
        <v>272.63720930232557</v>
      </c>
      <c r="E107" s="93">
        <f t="shared" si="7"/>
        <v>272.63720930232557</v>
      </c>
    </row>
    <row r="108" spans="1:5" ht="12" customHeight="1">
      <c r="A108" s="89" t="s">
        <v>62</v>
      </c>
      <c r="B108" s="94" t="s">
        <v>1017</v>
      </c>
      <c r="C108" s="133" t="s">
        <v>1399</v>
      </c>
      <c r="D108" s="88">
        <v>253.59069767441855</v>
      </c>
      <c r="E108" s="88">
        <f t="shared" si="7"/>
        <v>253.59069767441855</v>
      </c>
    </row>
    <row r="109" spans="1:5" ht="12" customHeight="1">
      <c r="A109" s="92" t="s">
        <v>63</v>
      </c>
      <c r="B109" s="94" t="s">
        <v>1018</v>
      </c>
      <c r="C109" s="133" t="s">
        <v>1399</v>
      </c>
      <c r="D109" s="93">
        <v>271.54883720930229</v>
      </c>
      <c r="E109" s="93">
        <f t="shared" si="7"/>
        <v>271.54883720930229</v>
      </c>
    </row>
    <row r="110" spans="1:5" ht="12" customHeight="1">
      <c r="A110" s="92" t="s">
        <v>64</v>
      </c>
      <c r="B110" s="94" t="s">
        <v>1122</v>
      </c>
      <c r="C110" s="133" t="s">
        <v>1399</v>
      </c>
      <c r="D110" s="93">
        <v>282.97674418604646</v>
      </c>
      <c r="E110" s="93">
        <f t="shared" si="7"/>
        <v>282.97674418604646</v>
      </c>
    </row>
    <row r="111" spans="1:5" ht="12" customHeight="1">
      <c r="A111" s="4"/>
      <c r="B111" s="83"/>
      <c r="C111" s="136"/>
      <c r="D111" s="20"/>
      <c r="E111" s="20"/>
    </row>
    <row r="112" spans="1:5" ht="15">
      <c r="A112" s="91" t="s">
        <v>1123</v>
      </c>
      <c r="B112" s="84"/>
      <c r="C112" s="137"/>
    </row>
    <row r="113" spans="1:5" ht="12" customHeight="1">
      <c r="A113" s="89" t="s">
        <v>68</v>
      </c>
      <c r="B113" s="94" t="s">
        <v>973</v>
      </c>
      <c r="C113" s="133" t="s">
        <v>1400</v>
      </c>
      <c r="D113" s="88">
        <v>445.87674418604661</v>
      </c>
      <c r="E113" s="88">
        <f t="shared" ref="E113:E119" si="8">(D113+D113*$E$13)*(1-$E$12)</f>
        <v>445.87674418604661</v>
      </c>
    </row>
    <row r="114" spans="1:5" ht="12" customHeight="1">
      <c r="A114" s="89" t="s">
        <v>69</v>
      </c>
      <c r="B114" s="94" t="s">
        <v>1014</v>
      </c>
      <c r="C114" s="133" t="s">
        <v>1400</v>
      </c>
      <c r="D114" s="88">
        <v>477.52325581395354</v>
      </c>
      <c r="E114" s="88">
        <f t="shared" si="8"/>
        <v>477.52325581395354</v>
      </c>
    </row>
    <row r="115" spans="1:5" ht="12" customHeight="1">
      <c r="A115" s="89" t="s">
        <v>66</v>
      </c>
      <c r="B115" s="94" t="s">
        <v>1015</v>
      </c>
      <c r="C115" s="133" t="s">
        <v>1400</v>
      </c>
      <c r="D115" s="88">
        <v>511.99534883720929</v>
      </c>
      <c r="E115" s="88">
        <f t="shared" si="8"/>
        <v>511.99534883720929</v>
      </c>
    </row>
    <row r="116" spans="1:5" ht="12" customHeight="1">
      <c r="A116" s="89" t="s">
        <v>67</v>
      </c>
      <c r="B116" s="94" t="s">
        <v>1016</v>
      </c>
      <c r="C116" s="133" t="s">
        <v>1400</v>
      </c>
      <c r="D116" s="88">
        <v>544.20697674418614</v>
      </c>
      <c r="E116" s="88">
        <f t="shared" si="8"/>
        <v>544.20697674418614</v>
      </c>
    </row>
    <row r="117" spans="1:5" ht="12" customHeight="1">
      <c r="A117" s="89" t="s">
        <v>70</v>
      </c>
      <c r="B117" s="94" t="s">
        <v>1017</v>
      </c>
      <c r="C117" s="133" t="s">
        <v>1401</v>
      </c>
      <c r="D117" s="88">
        <v>521.03720930232566</v>
      </c>
      <c r="E117" s="88">
        <f t="shared" si="8"/>
        <v>521.03720930232566</v>
      </c>
    </row>
    <row r="118" spans="1:5" ht="12" customHeight="1">
      <c r="A118" s="92" t="s">
        <v>71</v>
      </c>
      <c r="B118" s="94" t="s">
        <v>1018</v>
      </c>
      <c r="C118" s="133" t="s">
        <v>1401</v>
      </c>
      <c r="D118" s="93">
        <v>553.24883720930234</v>
      </c>
      <c r="E118" s="93">
        <f t="shared" si="8"/>
        <v>553.24883720930234</v>
      </c>
    </row>
    <row r="119" spans="1:5" ht="12" customHeight="1">
      <c r="A119" s="92" t="s">
        <v>72</v>
      </c>
      <c r="B119" s="94" t="s">
        <v>1124</v>
      </c>
      <c r="C119" s="133" t="s">
        <v>1401</v>
      </c>
      <c r="D119" s="93">
        <v>594.50232558139533</v>
      </c>
      <c r="E119" s="93">
        <f t="shared" si="8"/>
        <v>594.50232558139533</v>
      </c>
    </row>
    <row r="120" spans="1:5" ht="12" customHeight="1">
      <c r="A120" s="4"/>
      <c r="B120" s="83"/>
      <c r="C120" s="136"/>
      <c r="D120" s="20"/>
      <c r="E120" s="20"/>
    </row>
    <row r="121" spans="1:5" ht="15">
      <c r="A121" s="91" t="s">
        <v>2785</v>
      </c>
      <c r="B121" s="84"/>
      <c r="C121" s="137"/>
    </row>
    <row r="122" spans="1:5" ht="12" customHeight="1">
      <c r="A122" s="89" t="s">
        <v>1125</v>
      </c>
      <c r="B122" s="94" t="s">
        <v>1126</v>
      </c>
      <c r="C122" s="133" t="s">
        <v>1402</v>
      </c>
      <c r="D122" s="88">
        <v>432.62790697674404</v>
      </c>
      <c r="E122" s="88">
        <f>(D122+D122*$E$13)*(1-$E$12)</f>
        <v>432.62790697674404</v>
      </c>
    </row>
    <row r="123" spans="1:5" ht="12" customHeight="1">
      <c r="A123" s="89" t="s">
        <v>73</v>
      </c>
      <c r="B123" s="94" t="s">
        <v>1127</v>
      </c>
      <c r="C123" s="133" t="s">
        <v>1403</v>
      </c>
      <c r="D123" s="88">
        <v>507.1813953488371</v>
      </c>
      <c r="E123" s="88">
        <f>(D123+D123*$E$13)*(1-$E$12)</f>
        <v>507.1813953488371</v>
      </c>
    </row>
    <row r="124" spans="1:5" ht="12" customHeight="1">
      <c r="A124" s="92" t="s">
        <v>74</v>
      </c>
      <c r="B124" s="94" t="s">
        <v>1128</v>
      </c>
      <c r="C124" s="133" t="s">
        <v>1404</v>
      </c>
      <c r="D124" s="93">
        <v>577.92558139534867</v>
      </c>
      <c r="E124" s="93">
        <f>(D124+D124*$E$13)*(1-$E$12)</f>
        <v>577.92558139534867</v>
      </c>
    </row>
    <row r="125" spans="1:5" ht="12" customHeight="1">
      <c r="A125" s="4"/>
      <c r="B125" s="83"/>
      <c r="C125" s="136"/>
      <c r="D125" s="20"/>
      <c r="E125" s="20"/>
    </row>
    <row r="126" spans="1:5" ht="12" customHeight="1">
      <c r="A126" s="80"/>
      <c r="B126" s="3"/>
      <c r="C126" s="139"/>
      <c r="D126" s="86"/>
      <c r="E126" s="86"/>
    </row>
    <row r="127" spans="1:5" ht="15">
      <c r="A127" s="90" t="s">
        <v>2786</v>
      </c>
      <c r="B127" s="83"/>
      <c r="C127" s="136"/>
      <c r="D127" s="20"/>
      <c r="E127" s="20"/>
    </row>
    <row r="128" spans="1:5" ht="12" customHeight="1">
      <c r="A128" s="4"/>
      <c r="B128" s="83"/>
      <c r="C128" s="136"/>
      <c r="D128" s="20"/>
      <c r="E128" s="20"/>
    </row>
    <row r="129" spans="1:5" ht="15">
      <c r="A129" s="91" t="s">
        <v>2787</v>
      </c>
      <c r="B129" s="84"/>
      <c r="C129" s="137"/>
    </row>
    <row r="130" spans="1:5" ht="12" customHeight="1">
      <c r="A130" s="92" t="s">
        <v>28</v>
      </c>
      <c r="B130" s="94" t="s">
        <v>961</v>
      </c>
      <c r="C130" s="133" t="s">
        <v>1378</v>
      </c>
      <c r="D130" s="93">
        <v>179.03720930232555</v>
      </c>
      <c r="E130" s="93">
        <f>(D130+D130*$E$13)*(1-$E$12)</f>
        <v>179.03720930232555</v>
      </c>
    </row>
    <row r="131" spans="1:5" ht="12" customHeight="1">
      <c r="A131" s="92" t="s">
        <v>29</v>
      </c>
      <c r="B131" s="94" t="s">
        <v>962</v>
      </c>
      <c r="C131" s="133" t="s">
        <v>1378</v>
      </c>
      <c r="D131" s="93">
        <v>193.73023255813951</v>
      </c>
      <c r="E131" s="93">
        <f>(D131+D131*$E$13)*(1-$E$12)</f>
        <v>193.73023255813951</v>
      </c>
    </row>
    <row r="132" spans="1:5" ht="12" customHeight="1">
      <c r="A132" s="92" t="s">
        <v>30</v>
      </c>
      <c r="B132" s="94" t="s">
        <v>963</v>
      </c>
      <c r="C132" s="133" t="s">
        <v>1378</v>
      </c>
      <c r="D132" s="93">
        <v>203.52558139534875</v>
      </c>
      <c r="E132" s="93">
        <f>(D132+D132*$E$13)*(1-$E$12)</f>
        <v>203.52558139534875</v>
      </c>
    </row>
    <row r="133" spans="1:5" ht="12" customHeight="1">
      <c r="A133" s="4"/>
      <c r="B133" s="83"/>
      <c r="C133" s="136"/>
      <c r="D133" s="20"/>
      <c r="E133" s="20"/>
    </row>
    <row r="134" spans="1:5" ht="15">
      <c r="A134" s="91" t="s">
        <v>2788</v>
      </c>
      <c r="B134" s="84"/>
      <c r="C134" s="138"/>
      <c r="D134" s="121"/>
      <c r="E134" s="121"/>
    </row>
    <row r="135" spans="1:5" ht="12" customHeight="1">
      <c r="A135" s="92" t="s">
        <v>31</v>
      </c>
      <c r="B135" s="94" t="s">
        <v>964</v>
      </c>
      <c r="C135" s="133" t="s">
        <v>1379</v>
      </c>
      <c r="D135" s="93">
        <v>196.99534883720929</v>
      </c>
      <c r="E135" s="93">
        <f>(D135+D135*$E$13)*(1-$E$12)</f>
        <v>196.99534883720929</v>
      </c>
    </row>
    <row r="136" spans="1:5" ht="12" customHeight="1">
      <c r="A136" s="92" t="s">
        <v>32</v>
      </c>
      <c r="B136" s="94" t="s">
        <v>965</v>
      </c>
      <c r="C136" s="133" t="s">
        <v>1379</v>
      </c>
      <c r="D136" s="93">
        <v>233.99999999999994</v>
      </c>
      <c r="E136" s="93">
        <f>(D136+D136*$E$13)*(1-$E$12)</f>
        <v>233.99999999999994</v>
      </c>
    </row>
    <row r="137" spans="1:5" ht="12" customHeight="1">
      <c r="A137" s="92" t="s">
        <v>33</v>
      </c>
      <c r="B137" s="94" t="s">
        <v>966</v>
      </c>
      <c r="C137" s="133" t="s">
        <v>1379</v>
      </c>
      <c r="D137" s="93">
        <v>243.25116279069763</v>
      </c>
      <c r="E137" s="93">
        <f>(D137+D137*$E$13)*(1-$E$12)</f>
        <v>243.25116279069763</v>
      </c>
    </row>
    <row r="138" spans="1:5" ht="12" customHeight="1">
      <c r="A138" s="4"/>
      <c r="B138" s="83"/>
      <c r="C138" s="136"/>
      <c r="D138" s="20"/>
      <c r="E138" s="20"/>
    </row>
    <row r="139" spans="1:5" ht="15">
      <c r="A139" s="91" t="s">
        <v>2789</v>
      </c>
      <c r="B139" s="84"/>
      <c r="C139" s="138"/>
      <c r="D139" s="121"/>
      <c r="E139" s="121"/>
    </row>
    <row r="140" spans="1:5" ht="12" customHeight="1">
      <c r="A140" s="92" t="s">
        <v>34</v>
      </c>
      <c r="B140" s="94" t="s">
        <v>967</v>
      </c>
      <c r="C140" s="133" t="s">
        <v>1380</v>
      </c>
      <c r="D140" s="93">
        <v>214.95348837209298</v>
      </c>
      <c r="E140" s="93">
        <f>(D140+D140*$E$13)*(1-$E$12)</f>
        <v>214.95348837209298</v>
      </c>
    </row>
    <row r="141" spans="1:5" ht="12" customHeight="1">
      <c r="A141" s="92" t="s">
        <v>35</v>
      </c>
      <c r="B141" s="94" t="s">
        <v>968</v>
      </c>
      <c r="C141" s="133" t="s">
        <v>1381</v>
      </c>
      <c r="D141" s="93">
        <v>260.12093023255812</v>
      </c>
      <c r="E141" s="93">
        <f>(D141+D141*$E$13)*(1-$E$12)</f>
        <v>260.12093023255812</v>
      </c>
    </row>
    <row r="142" spans="1:5" ht="12" customHeight="1">
      <c r="A142" s="92" t="s">
        <v>36</v>
      </c>
      <c r="B142" s="94" t="s">
        <v>969</v>
      </c>
      <c r="C142" s="133" t="s">
        <v>1382</v>
      </c>
      <c r="D142" s="93">
        <v>269.91627906976737</v>
      </c>
      <c r="E142" s="93">
        <f>(D142+D142*$E$13)*(1-$E$12)</f>
        <v>269.91627906976737</v>
      </c>
    </row>
    <row r="143" spans="1:5" ht="12" customHeight="1">
      <c r="A143" s="4"/>
      <c r="B143" s="83"/>
      <c r="C143" s="136"/>
      <c r="D143" s="20"/>
      <c r="E143" s="20"/>
    </row>
    <row r="144" spans="1:5" ht="12" customHeight="1">
      <c r="A144" s="4"/>
      <c r="B144" s="83"/>
      <c r="C144" s="136"/>
      <c r="D144" s="20"/>
      <c r="E144" s="20"/>
    </row>
    <row r="145" spans="1:5" ht="12" customHeight="1">
      <c r="A145" s="90" t="s">
        <v>2442</v>
      </c>
      <c r="B145" s="3"/>
      <c r="C145" s="139"/>
      <c r="D145" s="86"/>
      <c r="E145" s="86"/>
    </row>
    <row r="146" spans="1:5" ht="12" customHeight="1">
      <c r="A146" s="80"/>
      <c r="B146" s="3"/>
      <c r="C146" s="139"/>
      <c r="D146" s="86"/>
      <c r="E146" s="86"/>
    </row>
    <row r="147" spans="1:5" ht="15">
      <c r="A147" s="91" t="s">
        <v>2747</v>
      </c>
      <c r="B147" s="84"/>
      <c r="C147" s="137"/>
    </row>
    <row r="148" spans="1:5" ht="12" customHeight="1">
      <c r="A148" s="92" t="s">
        <v>2748</v>
      </c>
      <c r="B148" s="108" t="s">
        <v>2749</v>
      </c>
      <c r="C148" s="133" t="s">
        <v>2750</v>
      </c>
      <c r="D148" s="93" t="s">
        <v>1027</v>
      </c>
      <c r="E148" s="93" t="s">
        <v>1027</v>
      </c>
    </row>
    <row r="149" spans="1:5" ht="12" customHeight="1">
      <c r="A149" s="92" t="s">
        <v>2751</v>
      </c>
      <c r="B149" s="108" t="s">
        <v>2752</v>
      </c>
      <c r="C149" s="133" t="s">
        <v>2753</v>
      </c>
      <c r="D149" s="93">
        <v>93.055813953488354</v>
      </c>
      <c r="E149" s="93">
        <f t="shared" ref="E149:E159" si="9">(D149+D149*$E$13)*(1-$E$12)</f>
        <v>93.055813953488354</v>
      </c>
    </row>
    <row r="150" spans="1:5" ht="12" customHeight="1">
      <c r="A150" s="92" t="s">
        <v>2754</v>
      </c>
      <c r="B150" s="108" t="s">
        <v>2755</v>
      </c>
      <c r="C150" s="133" t="s">
        <v>2753</v>
      </c>
      <c r="D150" s="93">
        <v>93.055813953488354</v>
      </c>
      <c r="E150" s="93">
        <f t="shared" si="9"/>
        <v>93.055813953488354</v>
      </c>
    </row>
    <row r="151" spans="1:5" ht="12" customHeight="1">
      <c r="A151" s="92" t="s">
        <v>2756</v>
      </c>
      <c r="B151" s="108" t="s">
        <v>2757</v>
      </c>
      <c r="C151" s="133" t="s">
        <v>2758</v>
      </c>
      <c r="D151" s="93" t="s">
        <v>1027</v>
      </c>
      <c r="E151" s="93" t="s">
        <v>1027</v>
      </c>
    </row>
    <row r="152" spans="1:5" ht="12" customHeight="1">
      <c r="A152" s="92" t="s">
        <v>2759</v>
      </c>
      <c r="B152" s="108" t="s">
        <v>2760</v>
      </c>
      <c r="C152" s="133" t="s">
        <v>2761</v>
      </c>
      <c r="D152" s="93" t="s">
        <v>1027</v>
      </c>
      <c r="E152" s="93" t="s">
        <v>1027</v>
      </c>
    </row>
    <row r="153" spans="1:5" ht="12" customHeight="1">
      <c r="A153" s="92" t="s">
        <v>2762</v>
      </c>
      <c r="B153" s="108" t="s">
        <v>2763</v>
      </c>
      <c r="C153" s="133" t="s">
        <v>2761</v>
      </c>
      <c r="D153" s="93">
        <v>95.7767441860465</v>
      </c>
      <c r="E153" s="93">
        <f t="shared" si="9"/>
        <v>95.7767441860465</v>
      </c>
    </row>
    <row r="154" spans="1:5" ht="12" customHeight="1">
      <c r="A154" s="92" t="s">
        <v>2764</v>
      </c>
      <c r="B154" s="94" t="s">
        <v>2765</v>
      </c>
      <c r="C154" s="133" t="s">
        <v>2766</v>
      </c>
      <c r="D154" s="93">
        <v>136.04651162790697</v>
      </c>
      <c r="E154" s="93">
        <f t="shared" si="9"/>
        <v>136.04651162790697</v>
      </c>
    </row>
    <row r="155" spans="1:5" ht="12" customHeight="1">
      <c r="A155" s="92" t="s">
        <v>2767</v>
      </c>
      <c r="B155" s="94" t="s">
        <v>2768</v>
      </c>
      <c r="C155" s="133" t="s">
        <v>2769</v>
      </c>
      <c r="D155" s="93">
        <v>130.60465116279067</v>
      </c>
      <c r="E155" s="93">
        <f t="shared" si="9"/>
        <v>130.60465116279067</v>
      </c>
    </row>
    <row r="156" spans="1:5" ht="12" customHeight="1">
      <c r="A156" s="92" t="s">
        <v>2770</v>
      </c>
      <c r="B156" s="94" t="s">
        <v>2771</v>
      </c>
      <c r="C156" s="133" t="s">
        <v>2769</v>
      </c>
      <c r="D156" s="93">
        <v>130.60465116279067</v>
      </c>
      <c r="E156" s="93">
        <f t="shared" si="9"/>
        <v>130.60465116279067</v>
      </c>
    </row>
    <row r="157" spans="1:5" ht="12" customHeight="1">
      <c r="A157" s="92" t="s">
        <v>2772</v>
      </c>
      <c r="B157" s="94" t="s">
        <v>2773</v>
      </c>
      <c r="C157" s="133" t="s">
        <v>2774</v>
      </c>
      <c r="D157" s="93">
        <v>136.04651162790697</v>
      </c>
      <c r="E157" s="93">
        <f t="shared" si="9"/>
        <v>136.04651162790697</v>
      </c>
    </row>
    <row r="158" spans="1:5" ht="12" customHeight="1">
      <c r="A158" s="92" t="s">
        <v>2775</v>
      </c>
      <c r="B158" s="94" t="s">
        <v>2776</v>
      </c>
      <c r="C158" s="133" t="s">
        <v>2769</v>
      </c>
      <c r="D158" s="93">
        <v>130.60465116279067</v>
      </c>
      <c r="E158" s="93">
        <f t="shared" si="9"/>
        <v>130.60465116279067</v>
      </c>
    </row>
    <row r="159" spans="1:5" ht="12" customHeight="1">
      <c r="A159" s="92" t="s">
        <v>2777</v>
      </c>
      <c r="B159" s="94" t="s">
        <v>2778</v>
      </c>
      <c r="C159" s="133" t="s">
        <v>2769</v>
      </c>
      <c r="D159" s="93">
        <v>130.60465116279067</v>
      </c>
      <c r="E159" s="93">
        <f t="shared" si="9"/>
        <v>130.60465116279067</v>
      </c>
    </row>
    <row r="160" spans="1:5" ht="12" customHeight="1">
      <c r="A160" s="80"/>
      <c r="B160" s="3"/>
      <c r="C160" s="139"/>
      <c r="D160" s="86"/>
      <c r="E160" s="86"/>
    </row>
    <row r="161" spans="1:5" ht="15">
      <c r="A161" s="91" t="s">
        <v>1129</v>
      </c>
      <c r="B161" s="84"/>
      <c r="C161" s="137"/>
    </row>
    <row r="162" spans="1:5" ht="12" customHeight="1">
      <c r="A162" s="92" t="s">
        <v>1139</v>
      </c>
      <c r="B162" s="108" t="s">
        <v>1142</v>
      </c>
      <c r="C162" s="133" t="s">
        <v>1405</v>
      </c>
      <c r="D162" s="93">
        <v>90.334883720930208</v>
      </c>
      <c r="E162" s="93">
        <f t="shared" ref="E162:E177" si="10">(D162+D162*$E$13)*(1-$E$12)</f>
        <v>90.334883720930208</v>
      </c>
    </row>
    <row r="163" spans="1:5" ht="12" customHeight="1">
      <c r="A163" s="92" t="s">
        <v>76</v>
      </c>
      <c r="B163" s="94" t="s">
        <v>1143</v>
      </c>
      <c r="C163" s="133" t="s">
        <v>1405</v>
      </c>
      <c r="D163" s="93">
        <v>90.334883720930208</v>
      </c>
      <c r="E163" s="93">
        <f t="shared" si="10"/>
        <v>90.334883720930208</v>
      </c>
    </row>
    <row r="164" spans="1:5" ht="12" customHeight="1">
      <c r="A164" s="92" t="s">
        <v>1140</v>
      </c>
      <c r="B164" s="94" t="s">
        <v>1144</v>
      </c>
      <c r="C164" s="133" t="s">
        <v>1405</v>
      </c>
      <c r="D164" s="93">
        <v>93.59999999999998</v>
      </c>
      <c r="E164" s="93">
        <f t="shared" si="10"/>
        <v>93.59999999999998</v>
      </c>
    </row>
    <row r="165" spans="1:5" ht="12" customHeight="1">
      <c r="A165" s="92" t="s">
        <v>1141</v>
      </c>
      <c r="B165" s="94" t="s">
        <v>1145</v>
      </c>
      <c r="C165" s="133" t="s">
        <v>1405</v>
      </c>
      <c r="D165" s="93">
        <v>97.409302325581393</v>
      </c>
      <c r="E165" s="93">
        <f t="shared" si="10"/>
        <v>97.409302325581393</v>
      </c>
    </row>
    <row r="166" spans="1:5" ht="12" customHeight="1">
      <c r="A166" s="92" t="s">
        <v>1146</v>
      </c>
      <c r="B166" s="108" t="s">
        <v>1149</v>
      </c>
      <c r="C166" s="133" t="s">
        <v>1406</v>
      </c>
      <c r="D166" s="93">
        <v>93.59999999999998</v>
      </c>
      <c r="E166" s="93">
        <f t="shared" si="10"/>
        <v>93.59999999999998</v>
      </c>
    </row>
    <row r="167" spans="1:5" ht="12" customHeight="1">
      <c r="A167" s="92" t="s">
        <v>78</v>
      </c>
      <c r="B167" s="94" t="s">
        <v>1150</v>
      </c>
      <c r="C167" s="133" t="s">
        <v>1406</v>
      </c>
      <c r="D167" s="93">
        <v>93.59999999999998</v>
      </c>
      <c r="E167" s="93">
        <f t="shared" si="10"/>
        <v>93.59999999999998</v>
      </c>
    </row>
    <row r="168" spans="1:5" ht="12" customHeight="1">
      <c r="A168" s="92" t="s">
        <v>1147</v>
      </c>
      <c r="B168" s="94" t="s">
        <v>1151</v>
      </c>
      <c r="C168" s="133" t="s">
        <v>1406</v>
      </c>
      <c r="D168" s="93">
        <v>97.409302325581393</v>
      </c>
      <c r="E168" s="93">
        <f t="shared" si="10"/>
        <v>97.409302325581393</v>
      </c>
    </row>
    <row r="169" spans="1:5" ht="12" customHeight="1">
      <c r="A169" s="92" t="s">
        <v>1148</v>
      </c>
      <c r="B169" s="94" t="s">
        <v>1152</v>
      </c>
      <c r="C169" s="133" t="s">
        <v>1406</v>
      </c>
      <c r="D169" s="93">
        <v>100.13023255813951</v>
      </c>
      <c r="E169" s="93">
        <f t="shared" si="10"/>
        <v>100.13023255813951</v>
      </c>
    </row>
    <row r="170" spans="1:5" ht="12" customHeight="1">
      <c r="A170" s="92" t="s">
        <v>77</v>
      </c>
      <c r="B170" s="94" t="s">
        <v>1155</v>
      </c>
      <c r="C170" s="133" t="s">
        <v>1407</v>
      </c>
      <c r="D170" s="93">
        <v>130.06046511627906</v>
      </c>
      <c r="E170" s="93">
        <f t="shared" si="10"/>
        <v>130.06046511627906</v>
      </c>
    </row>
    <row r="171" spans="1:5" ht="12" customHeight="1">
      <c r="A171" s="92" t="s">
        <v>1154</v>
      </c>
      <c r="B171" s="94" t="s">
        <v>1156</v>
      </c>
      <c r="C171" s="133" t="s">
        <v>1407</v>
      </c>
      <c r="D171" s="93">
        <v>133.32558139534882</v>
      </c>
      <c r="E171" s="93">
        <f t="shared" si="10"/>
        <v>133.32558139534882</v>
      </c>
    </row>
    <row r="172" spans="1:5" ht="12" customHeight="1">
      <c r="A172" s="92" t="s">
        <v>1163</v>
      </c>
      <c r="B172" s="94" t="s">
        <v>1164</v>
      </c>
      <c r="C172" s="133" t="s">
        <v>1408</v>
      </c>
      <c r="D172" s="93">
        <v>140.94418604651162</v>
      </c>
      <c r="E172" s="93">
        <f t="shared" si="10"/>
        <v>140.94418604651162</v>
      </c>
    </row>
    <row r="173" spans="1:5" ht="12" customHeight="1">
      <c r="A173" s="92" t="s">
        <v>1157</v>
      </c>
      <c r="B173" s="94" t="s">
        <v>1160</v>
      </c>
      <c r="C173" s="133" t="s">
        <v>1408</v>
      </c>
      <c r="D173" s="93">
        <v>140.94418604651162</v>
      </c>
      <c r="E173" s="93">
        <f t="shared" si="10"/>
        <v>140.94418604651162</v>
      </c>
    </row>
    <row r="174" spans="1:5" ht="12" customHeight="1">
      <c r="A174" s="92" t="s">
        <v>1158</v>
      </c>
      <c r="B174" s="94" t="s">
        <v>1161</v>
      </c>
      <c r="C174" s="133" t="s">
        <v>1408</v>
      </c>
      <c r="D174" s="93">
        <v>144.20930232558138</v>
      </c>
      <c r="E174" s="93">
        <f t="shared" si="10"/>
        <v>144.20930232558138</v>
      </c>
    </row>
    <row r="175" spans="1:5" ht="12" customHeight="1">
      <c r="A175" s="92" t="s">
        <v>1159</v>
      </c>
      <c r="B175" s="94" t="s">
        <v>1162</v>
      </c>
      <c r="C175" s="133" t="s">
        <v>1408</v>
      </c>
      <c r="D175" s="93">
        <v>146.93023255813949</v>
      </c>
      <c r="E175" s="93">
        <f t="shared" si="10"/>
        <v>146.93023255813949</v>
      </c>
    </row>
    <row r="176" spans="1:5" ht="12" customHeight="1">
      <c r="A176" s="92" t="s">
        <v>1165</v>
      </c>
      <c r="B176" s="94" t="s">
        <v>1167</v>
      </c>
      <c r="C176" s="133" t="s">
        <v>1409</v>
      </c>
      <c r="D176" s="93">
        <v>158.9023255813953</v>
      </c>
      <c r="E176" s="93">
        <f t="shared" si="10"/>
        <v>158.9023255813953</v>
      </c>
    </row>
    <row r="177" spans="1:5" ht="12" customHeight="1">
      <c r="A177" s="92" t="s">
        <v>1166</v>
      </c>
      <c r="B177" s="94" t="s">
        <v>1168</v>
      </c>
      <c r="C177" s="133" t="s">
        <v>1409</v>
      </c>
      <c r="D177" s="93">
        <v>162.16744186046509</v>
      </c>
      <c r="E177" s="93">
        <f t="shared" si="10"/>
        <v>162.16744186046509</v>
      </c>
    </row>
    <row r="178" spans="1:5" ht="12" customHeight="1">
      <c r="A178" s="81" t="s">
        <v>1153</v>
      </c>
      <c r="B178" s="110"/>
      <c r="C178" s="138"/>
      <c r="D178" s="47"/>
      <c r="E178" s="47"/>
    </row>
    <row r="179" spans="1:5" ht="12" customHeight="1">
      <c r="A179" s="80"/>
      <c r="B179" s="3"/>
      <c r="C179" s="139"/>
      <c r="D179" s="86"/>
      <c r="E179" s="86"/>
    </row>
    <row r="180" spans="1:5" ht="15">
      <c r="A180" s="91" t="s">
        <v>1130</v>
      </c>
      <c r="B180" s="84"/>
      <c r="C180" s="138"/>
      <c r="D180" s="121"/>
      <c r="E180" s="121"/>
    </row>
    <row r="181" spans="1:5" ht="12" customHeight="1">
      <c r="A181" s="92" t="s">
        <v>79</v>
      </c>
      <c r="B181" s="94" t="s">
        <v>1143</v>
      </c>
      <c r="C181" s="133" t="s">
        <v>1410</v>
      </c>
      <c r="D181" s="93">
        <v>128.42790697674417</v>
      </c>
      <c r="E181" s="93">
        <f t="shared" ref="E181:E193" si="11">(D181+D181*$E$13)*(1-$E$12)</f>
        <v>128.42790697674417</v>
      </c>
    </row>
    <row r="182" spans="1:5" ht="12" customHeight="1">
      <c r="A182" s="92" t="s">
        <v>1171</v>
      </c>
      <c r="B182" s="94" t="s">
        <v>1144</v>
      </c>
      <c r="C182" s="133" t="s">
        <v>1410</v>
      </c>
      <c r="D182" s="93">
        <v>138.76744186046508</v>
      </c>
      <c r="E182" s="93">
        <f t="shared" si="11"/>
        <v>138.76744186046508</v>
      </c>
    </row>
    <row r="183" spans="1:5" ht="12" customHeight="1">
      <c r="A183" s="92" t="s">
        <v>1172</v>
      </c>
      <c r="B183" s="94" t="s">
        <v>1145</v>
      </c>
      <c r="C183" s="133" t="s">
        <v>1410</v>
      </c>
      <c r="D183" s="93">
        <v>147.47441860465113</v>
      </c>
      <c r="E183" s="93">
        <f t="shared" si="11"/>
        <v>147.47441860465113</v>
      </c>
    </row>
    <row r="184" spans="1:5" ht="12" customHeight="1">
      <c r="A184" s="92" t="s">
        <v>81</v>
      </c>
      <c r="B184" s="94" t="s">
        <v>1150</v>
      </c>
      <c r="C184" s="133" t="s">
        <v>1411</v>
      </c>
      <c r="D184" s="93">
        <v>131.69302325581393</v>
      </c>
      <c r="E184" s="93">
        <f t="shared" si="11"/>
        <v>131.69302325581393</v>
      </c>
    </row>
    <row r="185" spans="1:5" ht="12" customHeight="1">
      <c r="A185" s="92" t="s">
        <v>1173</v>
      </c>
      <c r="B185" s="94" t="s">
        <v>1151</v>
      </c>
      <c r="C185" s="133" t="s">
        <v>1411</v>
      </c>
      <c r="D185" s="93">
        <v>141.48837209302323</v>
      </c>
      <c r="E185" s="93">
        <f t="shared" si="11"/>
        <v>141.48837209302323</v>
      </c>
    </row>
    <row r="186" spans="1:5" ht="12" customHeight="1">
      <c r="A186" s="92" t="s">
        <v>1174</v>
      </c>
      <c r="B186" s="94" t="s">
        <v>1152</v>
      </c>
      <c r="C186" s="133" t="s">
        <v>1411</v>
      </c>
      <c r="D186" s="93">
        <v>150.73953488372092</v>
      </c>
      <c r="E186" s="93">
        <f t="shared" si="11"/>
        <v>150.73953488372092</v>
      </c>
    </row>
    <row r="187" spans="1:5" ht="12" customHeight="1">
      <c r="A187" s="92" t="s">
        <v>80</v>
      </c>
      <c r="B187" s="94" t="s">
        <v>1155</v>
      </c>
      <c r="C187" s="133" t="s">
        <v>1412</v>
      </c>
      <c r="D187" s="93">
        <v>192.64186046511625</v>
      </c>
      <c r="E187" s="93">
        <f t="shared" si="11"/>
        <v>192.64186046511625</v>
      </c>
    </row>
    <row r="188" spans="1:5" ht="12" customHeight="1">
      <c r="A188" s="92" t="s">
        <v>1180</v>
      </c>
      <c r="B188" s="94" t="s">
        <v>1156</v>
      </c>
      <c r="C188" s="133" t="s">
        <v>1412</v>
      </c>
      <c r="D188" s="93">
        <v>202.43720930232553</v>
      </c>
      <c r="E188" s="93">
        <f t="shared" si="11"/>
        <v>202.43720930232553</v>
      </c>
    </row>
    <row r="189" spans="1:5" ht="12" customHeight="1">
      <c r="A189" s="92" t="s">
        <v>1177</v>
      </c>
      <c r="B189" s="94" t="s">
        <v>1160</v>
      </c>
      <c r="C189" s="133" t="s">
        <v>1419</v>
      </c>
      <c r="D189" s="93">
        <v>204.06976744186045</v>
      </c>
      <c r="E189" s="93">
        <f t="shared" si="11"/>
        <v>204.06976744186045</v>
      </c>
    </row>
    <row r="190" spans="1:5" ht="12" customHeight="1">
      <c r="A190" s="92" t="s">
        <v>1178</v>
      </c>
      <c r="B190" s="94" t="s">
        <v>1161</v>
      </c>
      <c r="C190" s="133" t="s">
        <v>1419</v>
      </c>
      <c r="D190" s="93">
        <v>213.86511627906972</v>
      </c>
      <c r="E190" s="93">
        <f t="shared" si="11"/>
        <v>213.86511627906972</v>
      </c>
    </row>
    <row r="191" spans="1:5" ht="12" customHeight="1">
      <c r="A191" s="92" t="s">
        <v>1179</v>
      </c>
      <c r="B191" s="94" t="s">
        <v>1162</v>
      </c>
      <c r="C191" s="133" t="s">
        <v>1419</v>
      </c>
      <c r="D191" s="93">
        <v>223.66046511627906</v>
      </c>
      <c r="E191" s="93">
        <f t="shared" si="11"/>
        <v>223.66046511627906</v>
      </c>
    </row>
    <row r="192" spans="1:5" ht="12" customHeight="1">
      <c r="A192" s="92" t="s">
        <v>1175</v>
      </c>
      <c r="B192" s="94" t="s">
        <v>1167</v>
      </c>
      <c r="C192" s="133" t="s">
        <v>1413</v>
      </c>
      <c r="D192" s="93">
        <v>218.7627906976744</v>
      </c>
      <c r="E192" s="93">
        <f t="shared" si="11"/>
        <v>218.7627906976744</v>
      </c>
    </row>
    <row r="193" spans="1:5" ht="12" customHeight="1">
      <c r="A193" s="92" t="s">
        <v>1176</v>
      </c>
      <c r="B193" s="94" t="s">
        <v>1168</v>
      </c>
      <c r="C193" s="133" t="s">
        <v>1413</v>
      </c>
      <c r="D193" s="93">
        <v>228.01395348837204</v>
      </c>
      <c r="E193" s="93">
        <f t="shared" si="11"/>
        <v>228.01395348837204</v>
      </c>
    </row>
    <row r="194" spans="1:5" ht="12" customHeight="1">
      <c r="A194" s="81" t="s">
        <v>1170</v>
      </c>
      <c r="B194" s="110"/>
      <c r="C194" s="138"/>
      <c r="D194" s="47"/>
      <c r="E194" s="47"/>
    </row>
    <row r="195" spans="1:5" ht="12" customHeight="1">
      <c r="A195" s="80"/>
      <c r="B195" s="3"/>
      <c r="C195" s="139"/>
      <c r="D195" s="86"/>
      <c r="E195" s="86"/>
    </row>
    <row r="196" spans="1:5" ht="12" customHeight="1">
      <c r="A196" s="80"/>
      <c r="B196" s="3"/>
      <c r="C196" s="139"/>
      <c r="D196" s="86"/>
      <c r="E196" s="86"/>
    </row>
    <row r="197" spans="1:5" ht="15">
      <c r="A197" s="90" t="s">
        <v>2443</v>
      </c>
      <c r="B197" s="90"/>
      <c r="C197" s="122"/>
      <c r="D197" s="122"/>
      <c r="E197" s="122"/>
    </row>
    <row r="198" spans="1:5" ht="12" customHeight="1">
      <c r="A198" s="95"/>
      <c r="B198" s="95"/>
      <c r="C198" s="140"/>
      <c r="D198" s="123"/>
      <c r="E198" s="123"/>
    </row>
    <row r="199" spans="1:5" ht="15">
      <c r="A199" s="91" t="s">
        <v>1131</v>
      </c>
      <c r="B199" s="84"/>
      <c r="C199" s="138"/>
      <c r="D199" s="121"/>
      <c r="E199" s="121"/>
    </row>
    <row r="200" spans="1:5" ht="12" customHeight="1">
      <c r="A200" s="92" t="s">
        <v>82</v>
      </c>
      <c r="B200" s="94" t="s">
        <v>1133</v>
      </c>
      <c r="C200" s="133" t="s">
        <v>1414</v>
      </c>
      <c r="D200" s="93">
        <v>105.11162790697674</v>
      </c>
      <c r="E200" s="93">
        <f>(D200+D200*$E$13)*(1-$E$12)</f>
        <v>105.11162790697674</v>
      </c>
    </row>
    <row r="201" spans="1:5" ht="12" customHeight="1">
      <c r="A201" s="92" t="s">
        <v>84</v>
      </c>
      <c r="B201" s="94" t="s">
        <v>1132</v>
      </c>
      <c r="C201" s="133" t="s">
        <v>1417</v>
      </c>
      <c r="D201" s="93">
        <v>109.06744186046514</v>
      </c>
      <c r="E201" s="93">
        <f>(D201+D201*$E$13)*(1-$E$12)</f>
        <v>109.06744186046514</v>
      </c>
    </row>
    <row r="202" spans="1:5" ht="12" customHeight="1">
      <c r="A202" s="92" t="s">
        <v>83</v>
      </c>
      <c r="B202" s="94" t="s">
        <v>1134</v>
      </c>
      <c r="C202" s="133" t="s">
        <v>1415</v>
      </c>
      <c r="D202" s="93">
        <v>136.19302325581396</v>
      </c>
      <c r="E202" s="93">
        <f>(D202+D202*$E$13)*(1-$E$12)</f>
        <v>136.19302325581396</v>
      </c>
    </row>
    <row r="203" spans="1:5" ht="12" customHeight="1">
      <c r="A203" s="92" t="s">
        <v>1135</v>
      </c>
      <c r="B203" s="94" t="s">
        <v>1136</v>
      </c>
      <c r="C203" s="133" t="s">
        <v>1418</v>
      </c>
      <c r="D203" s="93">
        <v>164.44883720930233</v>
      </c>
      <c r="E203" s="93">
        <f>(D203+D203*$E$13)*(1-$E$12)</f>
        <v>164.44883720930233</v>
      </c>
    </row>
    <row r="204" spans="1:5" ht="12" customHeight="1">
      <c r="A204" s="92" t="s">
        <v>1137</v>
      </c>
      <c r="B204" s="94" t="s">
        <v>1138</v>
      </c>
      <c r="C204" s="133" t="s">
        <v>1416</v>
      </c>
      <c r="D204" s="93">
        <v>162.75348837209305</v>
      </c>
      <c r="E204" s="93">
        <f>(D204+D204*$E$13)*(1-$E$12)</f>
        <v>162.75348837209305</v>
      </c>
    </row>
    <row r="205" spans="1:5" ht="12" customHeight="1">
      <c r="A205" s="95"/>
      <c r="B205" s="95"/>
      <c r="C205" s="141"/>
      <c r="D205" s="95"/>
      <c r="E205" s="95"/>
    </row>
    <row r="206" spans="1:5" ht="12" customHeight="1">
      <c r="A206" s="95"/>
      <c r="B206" s="95"/>
      <c r="C206" s="141"/>
      <c r="D206" s="95"/>
      <c r="E206" s="95"/>
    </row>
    <row r="207" spans="1:5" ht="15">
      <c r="A207" s="90" t="s">
        <v>2444</v>
      </c>
      <c r="B207" s="95"/>
      <c r="C207" s="141"/>
      <c r="D207" s="95"/>
      <c r="E207" s="95"/>
    </row>
    <row r="208" spans="1:5" ht="12" customHeight="1">
      <c r="A208" s="11"/>
      <c r="B208" s="12"/>
      <c r="C208" s="142"/>
      <c r="D208" s="10"/>
      <c r="E208" s="10"/>
    </row>
    <row r="209" spans="1:5" ht="15">
      <c r="A209" s="91" t="s">
        <v>2790</v>
      </c>
      <c r="B209" s="12"/>
      <c r="C209" s="142"/>
      <c r="D209" s="10"/>
      <c r="E209" s="10"/>
    </row>
    <row r="210" spans="1:5" ht="12" customHeight="1">
      <c r="A210" s="89" t="s">
        <v>85</v>
      </c>
      <c r="B210" s="94" t="s">
        <v>1206</v>
      </c>
      <c r="C210" s="133" t="s">
        <v>1420</v>
      </c>
      <c r="D210" s="88">
        <v>57.13953488372092</v>
      </c>
      <c r="E210" s="88">
        <f t="shared" ref="E210:E217" si="12">(D210+D210*$E$13)*(1-$E$12)</f>
        <v>57.13953488372092</v>
      </c>
    </row>
    <row r="211" spans="1:5" ht="12" customHeight="1">
      <c r="A211" s="89" t="s">
        <v>86</v>
      </c>
      <c r="B211" s="94" t="s">
        <v>1207</v>
      </c>
      <c r="C211" s="133" t="s">
        <v>1420</v>
      </c>
      <c r="D211" s="88">
        <v>57.13953488372092</v>
      </c>
      <c r="E211" s="88">
        <f t="shared" si="12"/>
        <v>57.13953488372092</v>
      </c>
    </row>
    <row r="212" spans="1:5" ht="12" customHeight="1">
      <c r="A212" s="89" t="s">
        <v>87</v>
      </c>
      <c r="B212" s="94" t="s">
        <v>1208</v>
      </c>
      <c r="C212" s="133" t="s">
        <v>1420</v>
      </c>
      <c r="D212" s="88">
        <v>57.13953488372092</v>
      </c>
      <c r="E212" s="88">
        <f t="shared" si="12"/>
        <v>57.13953488372092</v>
      </c>
    </row>
    <row r="213" spans="1:5" ht="12" customHeight="1">
      <c r="A213" s="89" t="s">
        <v>88</v>
      </c>
      <c r="B213" s="94" t="s">
        <v>1209</v>
      </c>
      <c r="C213" s="133" t="s">
        <v>1420</v>
      </c>
      <c r="D213" s="88">
        <v>57.13953488372092</v>
      </c>
      <c r="E213" s="88">
        <f t="shared" si="12"/>
        <v>57.13953488372092</v>
      </c>
    </row>
    <row r="214" spans="1:5" ht="12" customHeight="1">
      <c r="A214" s="89" t="s">
        <v>89</v>
      </c>
      <c r="B214" s="94" t="s">
        <v>1210</v>
      </c>
      <c r="C214" s="133" t="s">
        <v>1420</v>
      </c>
      <c r="D214" s="88">
        <v>57.13953488372092</v>
      </c>
      <c r="E214" s="88">
        <f t="shared" si="12"/>
        <v>57.13953488372092</v>
      </c>
    </row>
    <row r="215" spans="1:5" ht="12" customHeight="1">
      <c r="A215" s="89" t="s">
        <v>90</v>
      </c>
      <c r="B215" s="94" t="s">
        <v>1211</v>
      </c>
      <c r="C215" s="133" t="s">
        <v>1420</v>
      </c>
      <c r="D215" s="88">
        <v>57.13953488372092</v>
      </c>
      <c r="E215" s="88">
        <f t="shared" si="12"/>
        <v>57.13953488372092</v>
      </c>
    </row>
    <row r="216" spans="1:5" ht="12" customHeight="1">
      <c r="A216" s="92" t="s">
        <v>91</v>
      </c>
      <c r="B216" s="94" t="s">
        <v>1212</v>
      </c>
      <c r="C216" s="133" t="s">
        <v>1420</v>
      </c>
      <c r="D216" s="93">
        <v>57.13953488372092</v>
      </c>
      <c r="E216" s="93">
        <f t="shared" si="12"/>
        <v>57.13953488372092</v>
      </c>
    </row>
    <row r="217" spans="1:5" ht="12" customHeight="1">
      <c r="A217" s="92" t="s">
        <v>1181</v>
      </c>
      <c r="B217" s="94" t="s">
        <v>1182</v>
      </c>
      <c r="C217" s="133" t="s">
        <v>1420</v>
      </c>
      <c r="D217" s="93">
        <v>82.172093023255798</v>
      </c>
      <c r="E217" s="93">
        <f t="shared" si="12"/>
        <v>82.172093023255798</v>
      </c>
    </row>
    <row r="218" spans="1:5" ht="12" customHeight="1">
      <c r="A218" s="11"/>
      <c r="B218" s="12"/>
      <c r="C218" s="142"/>
      <c r="D218" s="10"/>
      <c r="E218" s="10"/>
    </row>
    <row r="219" spans="1:5" ht="15">
      <c r="A219" s="91" t="s">
        <v>2791</v>
      </c>
      <c r="B219" s="12"/>
      <c r="C219" s="142"/>
      <c r="D219" s="10"/>
      <c r="E219" s="10"/>
    </row>
    <row r="220" spans="1:5" ht="12" customHeight="1">
      <c r="A220" s="89" t="s">
        <v>2899</v>
      </c>
      <c r="B220" s="94" t="s">
        <v>1213</v>
      </c>
      <c r="C220" s="133" t="s">
        <v>1421</v>
      </c>
      <c r="D220" s="88">
        <v>36.46046511627906</v>
      </c>
      <c r="E220" s="88">
        <f>(D220+D220*$E$13)*(1-$E$12)</f>
        <v>36.46046511627906</v>
      </c>
    </row>
    <row r="221" spans="1:5" ht="12" customHeight="1">
      <c r="A221" s="89" t="s">
        <v>2900</v>
      </c>
      <c r="B221" s="94" t="s">
        <v>1214</v>
      </c>
      <c r="C221" s="133" t="s">
        <v>1421</v>
      </c>
      <c r="D221" s="88">
        <v>48.976744186046503</v>
      </c>
      <c r="E221" s="88">
        <f>(D221+D221*$E$13)*(1-$E$12)</f>
        <v>48.976744186046503</v>
      </c>
    </row>
    <row r="222" spans="1:5" ht="12" customHeight="1">
      <c r="A222" s="92" t="s">
        <v>2901</v>
      </c>
      <c r="B222" s="94" t="s">
        <v>1183</v>
      </c>
      <c r="C222" s="133" t="s">
        <v>1421</v>
      </c>
      <c r="D222" s="93">
        <v>72.920930232558121</v>
      </c>
      <c r="E222" s="93">
        <f>(D222+D222*$E$13)*(1-$E$12)</f>
        <v>72.920930232558121</v>
      </c>
    </row>
    <row r="223" spans="1:5" ht="12" customHeight="1">
      <c r="A223" s="11"/>
      <c r="B223" s="12"/>
      <c r="C223" s="142"/>
      <c r="D223" s="10"/>
      <c r="E223" s="10"/>
    </row>
    <row r="224" spans="1:5" ht="15">
      <c r="A224" s="91" t="s">
        <v>2792</v>
      </c>
      <c r="B224" s="12"/>
      <c r="C224" s="142"/>
      <c r="D224" s="10"/>
      <c r="E224" s="10"/>
    </row>
    <row r="225" spans="1:5" ht="12" customHeight="1">
      <c r="A225" s="89" t="s">
        <v>94</v>
      </c>
      <c r="B225" s="94" t="s">
        <v>1186</v>
      </c>
      <c r="C225" s="133" t="s">
        <v>1422</v>
      </c>
      <c r="D225" s="88">
        <v>57.683720930232553</v>
      </c>
      <c r="E225" s="88">
        <f>(D225+D225*$E$13)*(1-$E$12)</f>
        <v>57.683720930232553</v>
      </c>
    </row>
    <row r="226" spans="1:5" ht="12" customHeight="1">
      <c r="A226" s="89" t="s">
        <v>92</v>
      </c>
      <c r="B226" s="94" t="s">
        <v>1187</v>
      </c>
      <c r="C226" s="133" t="s">
        <v>1422</v>
      </c>
      <c r="D226" s="88">
        <v>80.539534883720904</v>
      </c>
      <c r="E226" s="88">
        <f>(D226+D226*$E$13)*(1-$E$12)</f>
        <v>80.539534883720904</v>
      </c>
    </row>
    <row r="227" spans="1:5" ht="12" customHeight="1">
      <c r="A227" s="89" t="s">
        <v>93</v>
      </c>
      <c r="B227" s="94" t="s">
        <v>1188</v>
      </c>
      <c r="C227" s="133" t="s">
        <v>1422</v>
      </c>
      <c r="D227" s="88">
        <v>80.539534883720904</v>
      </c>
      <c r="E227" s="88">
        <f>(D227+D227*$E$13)*(1-$E$12)</f>
        <v>80.539534883720904</v>
      </c>
    </row>
    <row r="228" spans="1:5" ht="12" customHeight="1">
      <c r="A228" s="92" t="s">
        <v>1185</v>
      </c>
      <c r="B228" s="94" t="s">
        <v>1187</v>
      </c>
      <c r="C228" s="133" t="s">
        <v>1422</v>
      </c>
      <c r="D228" s="93">
        <v>77.274418604651146</v>
      </c>
      <c r="E228" s="93">
        <f>(D228+D228*$E$13)*(1-$E$12)</f>
        <v>77.274418604651146</v>
      </c>
    </row>
    <row r="229" spans="1:5" ht="12" customHeight="1">
      <c r="A229" s="92" t="s">
        <v>1200</v>
      </c>
      <c r="B229" s="94" t="s">
        <v>1201</v>
      </c>
      <c r="C229" s="133" t="s">
        <v>1423</v>
      </c>
      <c r="D229" s="93">
        <v>365.69302325581384</v>
      </c>
      <c r="E229" s="93">
        <f>(D229+D229*$E$13)*(1-$E$12)</f>
        <v>365.69302325581384</v>
      </c>
    </row>
    <row r="230" spans="1:5" ht="12" customHeight="1">
      <c r="A230" s="11"/>
      <c r="B230" s="12"/>
      <c r="C230" s="142"/>
      <c r="D230" s="10"/>
      <c r="E230" s="10"/>
    </row>
    <row r="231" spans="1:5" ht="15">
      <c r="A231" s="91" t="s">
        <v>95</v>
      </c>
      <c r="B231" s="12"/>
      <c r="C231" s="142"/>
      <c r="D231" s="10"/>
      <c r="E231" s="10"/>
    </row>
    <row r="232" spans="1:5" ht="12" customHeight="1">
      <c r="A232" s="89" t="s">
        <v>96</v>
      </c>
      <c r="B232" s="94" t="s">
        <v>97</v>
      </c>
      <c r="C232" s="133" t="s">
        <v>1424</v>
      </c>
      <c r="D232" s="88">
        <v>137.13488372093019</v>
      </c>
      <c r="E232" s="88">
        <f>(D232+D232*$E$13)*(1-$E$12)</f>
        <v>137.13488372093019</v>
      </c>
    </row>
    <row r="233" spans="1:5" ht="12" customHeight="1">
      <c r="A233" s="92" t="s">
        <v>98</v>
      </c>
      <c r="B233" s="94" t="s">
        <v>99</v>
      </c>
      <c r="C233" s="133" t="s">
        <v>1424</v>
      </c>
      <c r="D233" s="93">
        <v>152.37209302325579</v>
      </c>
      <c r="E233" s="93">
        <f>(D233+D233*$E$13)*(1-$E$12)</f>
        <v>152.37209302325579</v>
      </c>
    </row>
    <row r="234" spans="1:5" ht="12" customHeight="1">
      <c r="A234" s="92" t="s">
        <v>100</v>
      </c>
      <c r="B234" s="94" t="s">
        <v>101</v>
      </c>
      <c r="C234" s="133" t="s">
        <v>1424</v>
      </c>
      <c r="D234" s="93">
        <v>177.40465116279066</v>
      </c>
      <c r="E234" s="93">
        <f>(D234+D234*$E$13)*(1-$E$12)</f>
        <v>177.40465116279066</v>
      </c>
    </row>
    <row r="235" spans="1:5" ht="12" customHeight="1">
      <c r="A235" s="92" t="s">
        <v>102</v>
      </c>
      <c r="B235" s="94" t="s">
        <v>1184</v>
      </c>
      <c r="C235" s="135" t="s">
        <v>539</v>
      </c>
      <c r="D235" s="93">
        <v>36.46046511627906</v>
      </c>
      <c r="E235" s="93">
        <f>(D235+D235*$E$13)*(1-$E$12)</f>
        <v>36.46046511627906</v>
      </c>
    </row>
    <row r="236" spans="1:5" ht="12" customHeight="1">
      <c r="A236" s="11"/>
      <c r="B236" s="12"/>
      <c r="C236" s="142"/>
      <c r="D236" s="10"/>
      <c r="E236" s="10"/>
    </row>
    <row r="237" spans="1:5" ht="15">
      <c r="A237" s="91" t="s">
        <v>1189</v>
      </c>
      <c r="B237" s="12"/>
      <c r="C237" s="142"/>
      <c r="D237" s="10"/>
      <c r="E237" s="10"/>
    </row>
    <row r="238" spans="1:5" ht="12" customHeight="1">
      <c r="A238" s="89" t="s">
        <v>103</v>
      </c>
      <c r="B238" s="94" t="s">
        <v>1190</v>
      </c>
      <c r="C238" s="133" t="s">
        <v>1425</v>
      </c>
      <c r="D238" s="88">
        <v>8.4348837209302303</v>
      </c>
      <c r="E238" s="88">
        <f t="shared" ref="E238:E246" si="13">(D238+D238*$E$13)*(1-$E$12)</f>
        <v>8.4348837209302303</v>
      </c>
    </row>
    <row r="239" spans="1:5" ht="12" customHeight="1">
      <c r="A239" s="89" t="s">
        <v>104</v>
      </c>
      <c r="B239" s="94" t="s">
        <v>1191</v>
      </c>
      <c r="C239" s="133" t="s">
        <v>1425</v>
      </c>
      <c r="D239" s="88">
        <v>9.0879069767441845</v>
      </c>
      <c r="E239" s="88">
        <f t="shared" si="13"/>
        <v>9.0879069767441845</v>
      </c>
    </row>
    <row r="240" spans="1:5" ht="12" customHeight="1">
      <c r="A240" s="92" t="s">
        <v>1192</v>
      </c>
      <c r="B240" s="94" t="s">
        <v>1193</v>
      </c>
      <c r="C240" s="133" t="s">
        <v>1426</v>
      </c>
      <c r="D240" s="93">
        <v>26.120930232558138</v>
      </c>
      <c r="E240" s="93">
        <f t="shared" si="13"/>
        <v>26.120930232558138</v>
      </c>
    </row>
    <row r="241" spans="1:5" ht="12" customHeight="1">
      <c r="A241" s="92" t="s">
        <v>1202</v>
      </c>
      <c r="B241" s="94" t="s">
        <v>1203</v>
      </c>
      <c r="C241" s="133" t="s">
        <v>1427</v>
      </c>
      <c r="D241" s="93">
        <v>29.386046511627899</v>
      </c>
      <c r="E241" s="93">
        <f t="shared" si="13"/>
        <v>29.386046511627899</v>
      </c>
    </row>
    <row r="242" spans="1:5" ht="12" customHeight="1">
      <c r="A242" s="92" t="s">
        <v>1204</v>
      </c>
      <c r="B242" s="94" t="s">
        <v>1205</v>
      </c>
      <c r="C242" s="133" t="s">
        <v>1428</v>
      </c>
      <c r="D242" s="93">
        <v>32.651162790697668</v>
      </c>
      <c r="E242" s="93">
        <f t="shared" si="13"/>
        <v>32.651162790697668</v>
      </c>
    </row>
    <row r="243" spans="1:5" ht="12" customHeight="1">
      <c r="A243" s="92" t="s">
        <v>1194</v>
      </c>
      <c r="B243" s="94" t="s">
        <v>1198</v>
      </c>
      <c r="C243" s="133" t="s">
        <v>1429</v>
      </c>
      <c r="D243" s="93">
        <v>6.4213953488372093</v>
      </c>
      <c r="E243" s="93">
        <f t="shared" si="13"/>
        <v>6.4213953488372093</v>
      </c>
    </row>
    <row r="244" spans="1:5" ht="12" customHeight="1">
      <c r="A244" s="92" t="s">
        <v>1195</v>
      </c>
      <c r="B244" s="94" t="s">
        <v>1199</v>
      </c>
      <c r="C244" s="133" t="s">
        <v>1430</v>
      </c>
      <c r="D244" s="93">
        <v>4.5167441860465107</v>
      </c>
      <c r="E244" s="93">
        <f t="shared" si="13"/>
        <v>4.5167441860465107</v>
      </c>
    </row>
    <row r="245" spans="1:5" ht="12" customHeight="1">
      <c r="A245" s="92" t="s">
        <v>106</v>
      </c>
      <c r="B245" s="94" t="s">
        <v>1197</v>
      </c>
      <c r="C245" s="133" t="s">
        <v>1431</v>
      </c>
      <c r="D245" s="93">
        <v>5.224186046511627</v>
      </c>
      <c r="E245" s="93">
        <f t="shared" si="13"/>
        <v>5.224186046511627</v>
      </c>
    </row>
    <row r="246" spans="1:5" ht="12" customHeight="1">
      <c r="A246" s="92" t="s">
        <v>105</v>
      </c>
      <c r="B246" s="94" t="s">
        <v>1196</v>
      </c>
      <c r="C246" s="133" t="s">
        <v>1432</v>
      </c>
      <c r="D246" s="93">
        <v>3.8637209302325575</v>
      </c>
      <c r="E246" s="93">
        <f t="shared" si="13"/>
        <v>3.8637209302325575</v>
      </c>
    </row>
    <row r="247" spans="1:5" ht="12.75">
      <c r="A247" s="13"/>
    </row>
    <row r="248" spans="1:5" ht="12.75">
      <c r="A248" s="13"/>
    </row>
    <row r="249" spans="1:5" ht="12.75">
      <c r="A249" s="112" t="s">
        <v>1121</v>
      </c>
      <c r="B249" s="113"/>
      <c r="C249" s="143"/>
      <c r="D249" s="109"/>
      <c r="E249" s="109"/>
    </row>
    <row r="250" spans="1:5" ht="12.75">
      <c r="A250" s="114"/>
    </row>
    <row r="251" spans="1:5" ht="12.75">
      <c r="A251" s="13" t="s">
        <v>2419</v>
      </c>
    </row>
    <row r="252" spans="1:5" ht="12.75">
      <c r="A252" s="114" t="s">
        <v>1387</v>
      </c>
    </row>
    <row r="253" spans="1:5" ht="12.75">
      <c r="A253" s="114" t="s">
        <v>2968</v>
      </c>
    </row>
    <row r="254" spans="1:5" ht="12.75">
      <c r="A254" s="369" t="s">
        <v>2420</v>
      </c>
    </row>
    <row r="255" spans="1:5" ht="12.75">
      <c r="A255" s="114"/>
    </row>
    <row r="256" spans="1:5" ht="12.75">
      <c r="A256" s="114" t="s">
        <v>1219</v>
      </c>
    </row>
    <row r="257" spans="1:1" ht="12.75">
      <c r="A257" s="114" t="s">
        <v>1220</v>
      </c>
    </row>
    <row r="258" spans="1:1" ht="12.75">
      <c r="A258" s="369" t="s">
        <v>2421</v>
      </c>
    </row>
    <row r="259" spans="1:1" ht="12.75">
      <c r="A259" s="114" t="s">
        <v>1388</v>
      </c>
    </row>
    <row r="260" spans="1:1" ht="12.75">
      <c r="A260" s="114" t="s">
        <v>1389</v>
      </c>
    </row>
    <row r="261" spans="1:1" ht="12.75">
      <c r="A261" s="13" t="s">
        <v>1216</v>
      </c>
    </row>
    <row r="262" spans="1:1" ht="12.75">
      <c r="A262" s="114" t="s">
        <v>1217</v>
      </c>
    </row>
    <row r="263" spans="1:1" ht="12.75">
      <c r="A263" s="13"/>
    </row>
    <row r="264" spans="1:1" ht="12.75">
      <c r="A264" s="114" t="s">
        <v>1223</v>
      </c>
    </row>
    <row r="265" spans="1:1" ht="12.75">
      <c r="A265" s="114" t="s">
        <v>1222</v>
      </c>
    </row>
    <row r="266" spans="1:1" ht="12.75">
      <c r="A266" s="13"/>
    </row>
    <row r="267" spans="1:1" ht="12.75">
      <c r="A267" s="114" t="s">
        <v>1391</v>
      </c>
    </row>
    <row r="268" spans="1:1" ht="12.75">
      <c r="A268" s="114" t="s">
        <v>1390</v>
      </c>
    </row>
    <row r="269" spans="1:1" ht="12.75">
      <c r="A269" s="13"/>
    </row>
    <row r="270" spans="1:1" ht="12.75">
      <c r="A270" s="114" t="s">
        <v>1392</v>
      </c>
    </row>
    <row r="271" spans="1:1" ht="12.75">
      <c r="A271" s="114" t="s">
        <v>1393</v>
      </c>
    </row>
    <row r="272" spans="1:1" ht="12.75">
      <c r="A272" s="114"/>
    </row>
    <row r="273" spans="1:5" ht="12.75">
      <c r="A273" s="114"/>
    </row>
    <row r="274" spans="1:5" ht="12.75">
      <c r="A274" s="112" t="s">
        <v>1224</v>
      </c>
      <c r="B274" s="113"/>
      <c r="C274" s="143"/>
      <c r="D274" s="109"/>
      <c r="E274" s="109"/>
    </row>
    <row r="275" spans="1:5" ht="12.75">
      <c r="A275" s="114"/>
    </row>
    <row r="276" spans="1:5" ht="12.75">
      <c r="A276" s="13" t="s">
        <v>1225</v>
      </c>
    </row>
    <row r="277" spans="1:5" ht="14.25">
      <c r="A277" s="114" t="s">
        <v>2793</v>
      </c>
    </row>
    <row r="278" spans="1:5" ht="12.75">
      <c r="A278" s="114" t="s">
        <v>2794</v>
      </c>
    </row>
    <row r="279" spans="1:5" ht="12.75">
      <c r="A279" s="114" t="s">
        <v>1226</v>
      </c>
    </row>
    <row r="280" spans="1:5" ht="12.75">
      <c r="A280" s="114" t="s">
        <v>2795</v>
      </c>
    </row>
    <row r="281" spans="1:5" ht="12.75">
      <c r="A281" s="114" t="s">
        <v>2796</v>
      </c>
    </row>
    <row r="282" spans="1:5" ht="12.75">
      <c r="A282" s="114" t="s">
        <v>2797</v>
      </c>
    </row>
    <row r="283" spans="1:5" ht="12.75">
      <c r="A283" s="114" t="s">
        <v>2798</v>
      </c>
    </row>
    <row r="284" spans="1:5" ht="12.75">
      <c r="A284" s="114"/>
    </row>
    <row r="285" spans="1:5" ht="12.75">
      <c r="A285" s="13" t="s">
        <v>1227</v>
      </c>
    </row>
    <row r="286" spans="1:5" ht="14.25">
      <c r="A286" s="114" t="s">
        <v>2799</v>
      </c>
    </row>
    <row r="287" spans="1:5" ht="12.75">
      <c r="A287" s="114" t="s">
        <v>2800</v>
      </c>
    </row>
    <row r="288" spans="1:5" ht="12.75">
      <c r="A288" s="114" t="s">
        <v>2801</v>
      </c>
    </row>
    <row r="289" spans="1:1" ht="12.75">
      <c r="A289" s="114" t="s">
        <v>2802</v>
      </c>
    </row>
    <row r="290" spans="1:1" ht="12.75">
      <c r="A290" s="114" t="s">
        <v>2803</v>
      </c>
    </row>
    <row r="291" spans="1:1" ht="12.75">
      <c r="A291" s="114" t="s">
        <v>2804</v>
      </c>
    </row>
    <row r="292" spans="1:1" ht="12.75">
      <c r="A292" s="114" t="s">
        <v>1229</v>
      </c>
    </row>
    <row r="293" spans="1:1" ht="12.75">
      <c r="A293" s="114" t="s">
        <v>1228</v>
      </c>
    </row>
    <row r="294" spans="1:1" ht="12.75">
      <c r="A294" s="114"/>
    </row>
    <row r="295" spans="1:1" ht="12.75">
      <c r="A295" s="13" t="s">
        <v>1230</v>
      </c>
    </row>
    <row r="296" spans="1:1" ht="14.25">
      <c r="A296" s="114" t="s">
        <v>2805</v>
      </c>
    </row>
    <row r="297" spans="1:1" ht="12.75">
      <c r="A297" s="114" t="s">
        <v>2806</v>
      </c>
    </row>
    <row r="298" spans="1:1" ht="12.75">
      <c r="A298" s="114" t="s">
        <v>1231</v>
      </c>
    </row>
    <row r="299" spans="1:1" ht="12.75">
      <c r="A299" s="114" t="s">
        <v>2807</v>
      </c>
    </row>
    <row r="300" spans="1:1" ht="12.75">
      <c r="A300" s="114" t="s">
        <v>2808</v>
      </c>
    </row>
    <row r="301" spans="1:1" ht="12.75">
      <c r="A301" s="114" t="s">
        <v>2809</v>
      </c>
    </row>
    <row r="302" spans="1:1" ht="12.75">
      <c r="A302" s="114" t="s">
        <v>2810</v>
      </c>
    </row>
    <row r="303" spans="1:1" ht="12.75">
      <c r="A303" s="114"/>
    </row>
    <row r="304" spans="1:1" ht="12.75">
      <c r="A304" s="13" t="s">
        <v>1232</v>
      </c>
    </row>
    <row r="305" spans="1:5" ht="14.25">
      <c r="A305" s="114" t="s">
        <v>2811</v>
      </c>
    </row>
    <row r="306" spans="1:5" ht="12.75">
      <c r="A306" s="114" t="s">
        <v>2812</v>
      </c>
    </row>
    <row r="307" spans="1:5" ht="12.75">
      <c r="A307" s="114" t="s">
        <v>1233</v>
      </c>
    </row>
    <row r="308" spans="1:5" ht="12.75">
      <c r="A308" s="114" t="s">
        <v>2813</v>
      </c>
    </row>
    <row r="309" spans="1:5" ht="12.75">
      <c r="A309" s="114" t="s">
        <v>2814</v>
      </c>
    </row>
    <row r="310" spans="1:5" ht="12.75">
      <c r="A310" s="114" t="s">
        <v>2815</v>
      </c>
    </row>
    <row r="311" spans="1:5" ht="12.75">
      <c r="A311" s="114" t="s">
        <v>2816</v>
      </c>
    </row>
    <row r="312" spans="1:5" ht="12.75">
      <c r="A312" s="114" t="s">
        <v>1234</v>
      </c>
    </row>
    <row r="313" spans="1:5" ht="12.75">
      <c r="A313" s="114"/>
    </row>
    <row r="314" spans="1:5" ht="12.75"/>
    <row r="315" spans="1:5" ht="12.75">
      <c r="A315" s="511" t="s">
        <v>1215</v>
      </c>
      <c r="B315" s="511"/>
      <c r="C315" s="511"/>
      <c r="D315" s="511"/>
      <c r="E315" s="3"/>
    </row>
    <row r="316" spans="1:5" ht="12.75">
      <c r="A316" s="511" t="s">
        <v>110</v>
      </c>
      <c r="B316" s="511"/>
      <c r="C316" s="511"/>
      <c r="D316" s="511"/>
      <c r="E316" s="3"/>
    </row>
  </sheetData>
  <sheetProtection selectLockedCells="1" selectUnlockedCells="1"/>
  <mergeCells count="2">
    <mergeCell ref="A315:D315"/>
    <mergeCell ref="A316:D316"/>
  </mergeCells>
  <hyperlinks>
    <hyperlink ref="A316" location="1! Содержание.A1" display="ВЕРНУТЬСЯ К СОДЕРЖАНИЮ"/>
    <hyperlink ref="A315" location="1! Содержание.A1" display="ВЕРНУТЬСЯ К СОДЕРЖАНИЮ"/>
    <hyperlink ref="C16" r:id="rId1"/>
    <hyperlink ref="C17" r:id="rId2"/>
    <hyperlink ref="C14" r:id="rId3"/>
    <hyperlink ref="C15" r:id="rId4"/>
    <hyperlink ref="C18" r:id="rId5"/>
    <hyperlink ref="C19" r:id="rId6"/>
    <hyperlink ref="C22" r:id="rId7"/>
    <hyperlink ref="C23:C28" r:id="rId8" display="http://belimo.com.ua/files/file00219.pdf"/>
    <hyperlink ref="C29" r:id="rId9"/>
    <hyperlink ref="C30" r:id="rId10"/>
    <hyperlink ref="C31" r:id="rId11"/>
    <hyperlink ref="C32" r:id="rId12"/>
    <hyperlink ref="C42" r:id="rId13"/>
    <hyperlink ref="C43" r:id="rId14"/>
    <hyperlink ref="C44" r:id="rId15"/>
    <hyperlink ref="C45" r:id="rId16"/>
    <hyperlink ref="C48" r:id="rId17"/>
    <hyperlink ref="C49" r:id="rId18"/>
    <hyperlink ref="C50" r:id="rId19"/>
    <hyperlink ref="C52" r:id="rId20"/>
    <hyperlink ref="C53" r:id="rId21"/>
    <hyperlink ref="C54" r:id="rId22"/>
    <hyperlink ref="C55" r:id="rId23"/>
    <hyperlink ref="C57" r:id="rId24"/>
    <hyperlink ref="C59" r:id="rId25"/>
    <hyperlink ref="C61" r:id="rId26"/>
    <hyperlink ref="C51" r:id="rId27"/>
    <hyperlink ref="C56" r:id="rId28"/>
    <hyperlink ref="C58" r:id="rId29"/>
    <hyperlink ref="C60" r:id="rId30"/>
    <hyperlink ref="C64" r:id="rId31"/>
    <hyperlink ref="C65" r:id="rId32"/>
    <hyperlink ref="C66" r:id="rId33"/>
    <hyperlink ref="C67" r:id="rId34"/>
    <hyperlink ref="C130" r:id="rId35"/>
    <hyperlink ref="C131" r:id="rId36"/>
    <hyperlink ref="C132" r:id="rId37"/>
    <hyperlink ref="C135" r:id="rId38"/>
    <hyperlink ref="C136" r:id="rId39"/>
    <hyperlink ref="C137" r:id="rId40"/>
    <hyperlink ref="C140" r:id="rId41"/>
    <hyperlink ref="C141" r:id="rId42"/>
    <hyperlink ref="C142" r:id="rId43"/>
    <hyperlink ref="C73" r:id="rId44"/>
    <hyperlink ref="C74" r:id="rId45"/>
    <hyperlink ref="C76" r:id="rId46"/>
    <hyperlink ref="C77" r:id="rId47"/>
    <hyperlink ref="C78" r:id="rId48"/>
    <hyperlink ref="C79" r:id="rId49"/>
    <hyperlink ref="C75" r:id="rId50"/>
    <hyperlink ref="C80" r:id="rId51"/>
    <hyperlink ref="C83" r:id="rId52"/>
    <hyperlink ref="C84" r:id="rId53"/>
    <hyperlink ref="C85" r:id="rId54"/>
    <hyperlink ref="C86" r:id="rId55"/>
    <hyperlink ref="C87" r:id="rId56"/>
    <hyperlink ref="C88" r:id="rId57"/>
    <hyperlink ref="C93" r:id="rId58"/>
    <hyperlink ref="C94" r:id="rId59"/>
    <hyperlink ref="C95" r:id="rId60"/>
    <hyperlink ref="C96" r:id="rId61"/>
    <hyperlink ref="C97" r:id="rId62"/>
    <hyperlink ref="C98" r:id="rId63"/>
    <hyperlink ref="C99" r:id="rId64"/>
    <hyperlink ref="C104" r:id="rId65"/>
    <hyperlink ref="C105" r:id="rId66"/>
    <hyperlink ref="C106" r:id="rId67"/>
    <hyperlink ref="C107" r:id="rId68"/>
    <hyperlink ref="C108" r:id="rId69"/>
    <hyperlink ref="C109" r:id="rId70"/>
    <hyperlink ref="C110" r:id="rId71"/>
    <hyperlink ref="C113" r:id="rId72"/>
    <hyperlink ref="C114" r:id="rId73"/>
    <hyperlink ref="C115" r:id="rId74"/>
    <hyperlink ref="C116" r:id="rId75"/>
    <hyperlink ref="C117" r:id="rId76"/>
    <hyperlink ref="C118" r:id="rId77"/>
    <hyperlink ref="C119" r:id="rId78"/>
    <hyperlink ref="C122" r:id="rId79"/>
    <hyperlink ref="C123" r:id="rId80"/>
    <hyperlink ref="C124" r:id="rId81"/>
    <hyperlink ref="C162" r:id="rId82"/>
    <hyperlink ref="C163" r:id="rId83"/>
    <hyperlink ref="C164" r:id="rId84"/>
    <hyperlink ref="C165" r:id="rId85"/>
    <hyperlink ref="C166" r:id="rId86"/>
    <hyperlink ref="C167" r:id="rId87"/>
    <hyperlink ref="C168" r:id="rId88"/>
    <hyperlink ref="C169" r:id="rId89"/>
    <hyperlink ref="C170" r:id="rId90"/>
    <hyperlink ref="C171" r:id="rId91"/>
    <hyperlink ref="C172" r:id="rId92"/>
    <hyperlink ref="C173" r:id="rId93"/>
    <hyperlink ref="C174" r:id="rId94"/>
    <hyperlink ref="C175" r:id="rId95"/>
    <hyperlink ref="C176" r:id="rId96"/>
    <hyperlink ref="C177" r:id="rId97"/>
    <hyperlink ref="C181" r:id="rId98"/>
    <hyperlink ref="C182" r:id="rId99"/>
    <hyperlink ref="C183" r:id="rId100"/>
    <hyperlink ref="C184" r:id="rId101"/>
    <hyperlink ref="C185" r:id="rId102"/>
    <hyperlink ref="C186" r:id="rId103"/>
    <hyperlink ref="C187" r:id="rId104"/>
    <hyperlink ref="C188" r:id="rId105"/>
    <hyperlink ref="C189" r:id="rId106"/>
    <hyperlink ref="C192" r:id="rId107"/>
    <hyperlink ref="C193" r:id="rId108"/>
    <hyperlink ref="C200" r:id="rId109"/>
    <hyperlink ref="C201" r:id="rId110"/>
    <hyperlink ref="C202" r:id="rId111"/>
    <hyperlink ref="C203" r:id="rId112"/>
    <hyperlink ref="C204" r:id="rId113"/>
    <hyperlink ref="C190" r:id="rId114"/>
    <hyperlink ref="C191" r:id="rId115"/>
    <hyperlink ref="C220" r:id="rId116"/>
    <hyperlink ref="C221" r:id="rId117"/>
    <hyperlink ref="C222" r:id="rId118"/>
    <hyperlink ref="C225" r:id="rId119"/>
    <hyperlink ref="C226" r:id="rId120"/>
    <hyperlink ref="C227" r:id="rId121"/>
    <hyperlink ref="C228" r:id="rId122"/>
    <hyperlink ref="C229" r:id="rId123"/>
    <hyperlink ref="C232" r:id="rId124"/>
    <hyperlink ref="C233" r:id="rId125"/>
    <hyperlink ref="C234" r:id="rId126"/>
    <hyperlink ref="C238" r:id="rId127"/>
    <hyperlink ref="C239" r:id="rId128"/>
    <hyperlink ref="C240" r:id="rId129"/>
    <hyperlink ref="C241" r:id="rId130"/>
    <hyperlink ref="C242" r:id="rId131"/>
    <hyperlink ref="C243" r:id="rId132"/>
    <hyperlink ref="C244" r:id="rId133"/>
    <hyperlink ref="C245" r:id="rId134"/>
    <hyperlink ref="C246" r:id="rId135"/>
    <hyperlink ref="C35" r:id="rId136"/>
    <hyperlink ref="C36" r:id="rId137"/>
    <hyperlink ref="C37" r:id="rId138"/>
    <hyperlink ref="C38" r:id="rId139"/>
    <hyperlink ref="C39" r:id="rId140"/>
    <hyperlink ref="C41" r:id="rId141"/>
    <hyperlink ref="C40" r:id="rId142"/>
    <hyperlink ref="C210" r:id="rId143"/>
    <hyperlink ref="C211" r:id="rId144"/>
    <hyperlink ref="C212" r:id="rId145"/>
    <hyperlink ref="C213" r:id="rId146"/>
    <hyperlink ref="C214" r:id="rId147"/>
    <hyperlink ref="C215" r:id="rId148"/>
    <hyperlink ref="C216" r:id="rId149"/>
    <hyperlink ref="C217" r:id="rId150"/>
    <hyperlink ref="A254" location="'14. IP66_67 Robust Line, Nema4'!A1" display="     14. IP66_67 Robust Line, Nema4"/>
    <hyperlink ref="A258" location="'13. BUS и MF приводы'!A1" display="    13. BUS и MF приводы"/>
    <hyperlink ref="A315:D315" location="'3. Воздух'!A1" display="ВЕРНУТЬСЯ НА НАЧАЛО СТРАНИЦЫ"/>
    <hyperlink ref="A316:D316" location="'1. Содержание'!A1" display="ВЕРНУТЬСЯ К СОДЕРЖАНИЮ"/>
    <hyperlink ref="C91" r:id="rId151"/>
    <hyperlink ref="C92" r:id="rId152"/>
    <hyperlink ref="C102" r:id="rId153"/>
    <hyperlink ref="C103" r:id="rId154"/>
    <hyperlink ref="C148" r:id="rId155"/>
    <hyperlink ref="C149" r:id="rId156"/>
    <hyperlink ref="C150" r:id="rId157"/>
    <hyperlink ref="C151" r:id="rId158"/>
    <hyperlink ref="C152" r:id="rId159"/>
    <hyperlink ref="C153" r:id="rId160"/>
    <hyperlink ref="C154" r:id="rId161"/>
    <hyperlink ref="C155" r:id="rId162"/>
    <hyperlink ref="C156" r:id="rId163"/>
    <hyperlink ref="C158" r:id="rId164"/>
    <hyperlink ref="C159" r:id="rId165"/>
    <hyperlink ref="C157" r:id="rId166"/>
    <hyperlink ref="A6" location="'3. Воздух'!A249" display="* См. примечания и примеры расшифровки кодов приводов в нижней части данной страницы."/>
    <hyperlink ref="A8" r:id="rId167"/>
    <hyperlink ref="A9" r:id="rId168"/>
  </hyperlinks>
  <pageMargins left="0.55138888888888893" right="0.19652777777777777" top="0.31527777777777777" bottom="0.19652777777777777" header="0.51180555555555551" footer="0.51180555555555551"/>
  <pageSetup scale="88" firstPageNumber="0" orientation="portrait" horizontalDpi="300" verticalDpi="300" r:id="rId169"/>
  <headerFooter alignWithMargins="0"/>
  <drawing r:id="rId170"/>
</worksheet>
</file>

<file path=xl/worksheets/sheet4.xml><?xml version="1.0" encoding="utf-8"?>
<worksheet xmlns="http://schemas.openxmlformats.org/spreadsheetml/2006/main" xmlns:r="http://schemas.openxmlformats.org/officeDocument/2006/relationships">
  <sheetPr codeName="Лист7">
    <tabColor theme="9" tint="0.59999389629810485"/>
  </sheetPr>
  <dimension ref="A1:G144"/>
  <sheetViews>
    <sheetView zoomScaleNormal="100" zoomScaleSheetLayoutView="100" workbookViewId="0"/>
  </sheetViews>
  <sheetFormatPr defaultRowHeight="12" customHeight="1"/>
  <cols>
    <col min="1" max="1" width="26.28515625" style="1" customWidth="1"/>
    <col min="2" max="2" width="75" style="2" customWidth="1"/>
    <col min="3" max="3" width="4.85546875" style="134" customWidth="1"/>
    <col min="4" max="4" width="6.5703125" style="50" hidden="1" customWidth="1"/>
    <col min="5" max="5" width="6.5703125" style="50" customWidth="1"/>
    <col min="6" max="16384" width="9.140625" style="3"/>
  </cols>
  <sheetData>
    <row r="1" spans="1:7" ht="15.75">
      <c r="A1" s="87" t="s">
        <v>2971</v>
      </c>
      <c r="C1" s="31"/>
      <c r="D1" s="16"/>
      <c r="E1" s="16"/>
    </row>
    <row r="2" spans="1:7" ht="15.75">
      <c r="A2" s="87" t="s">
        <v>943</v>
      </c>
      <c r="C2" s="31"/>
      <c r="D2" s="16"/>
      <c r="E2" s="16"/>
    </row>
    <row r="3" spans="1:7" ht="12.75">
      <c r="A3" s="115"/>
      <c r="C3" s="31"/>
      <c r="D3" s="16"/>
      <c r="E3" s="16"/>
    </row>
    <row r="4" spans="1:7" ht="12.75">
      <c r="A4" s="115" t="s">
        <v>3165</v>
      </c>
      <c r="C4" s="31"/>
      <c r="D4" s="16"/>
      <c r="E4" s="16"/>
    </row>
    <row r="5" spans="1:7" ht="12" customHeight="1">
      <c r="A5" s="469" t="s">
        <v>2966</v>
      </c>
      <c r="B5" s="6"/>
      <c r="C5" s="31"/>
      <c r="D5" s="16"/>
      <c r="E5" s="16"/>
    </row>
    <row r="6" spans="1:7" ht="12" customHeight="1">
      <c r="A6" s="469"/>
      <c r="B6" s="6"/>
      <c r="C6" s="31"/>
      <c r="D6" s="16"/>
      <c r="E6" s="16"/>
    </row>
    <row r="7" spans="1:7" ht="12" customHeight="1">
      <c r="A7" s="111" t="s">
        <v>1221</v>
      </c>
      <c r="B7" s="6"/>
      <c r="C7" s="31"/>
      <c r="D7" s="16"/>
      <c r="E7" s="16"/>
    </row>
    <row r="8" spans="1:7" ht="12" customHeight="1">
      <c r="A8" s="111"/>
      <c r="B8" s="6"/>
      <c r="C8" s="31"/>
      <c r="D8" s="16"/>
      <c r="E8" s="16"/>
    </row>
    <row r="9" spans="1:7" ht="12" customHeight="1">
      <c r="A9" s="111" t="s">
        <v>2414</v>
      </c>
      <c r="B9" s="6"/>
      <c r="C9" s="31"/>
      <c r="D9" s="16"/>
      <c r="E9" s="16"/>
    </row>
    <row r="10" spans="1:7" ht="12" customHeight="1">
      <c r="A10" s="111" t="s">
        <v>2406</v>
      </c>
      <c r="B10" s="6"/>
      <c r="C10" s="31"/>
      <c r="D10" s="16"/>
      <c r="E10" s="16"/>
    </row>
    <row r="11" spans="1:7" ht="12" customHeight="1">
      <c r="A11" s="5"/>
      <c r="B11" s="6"/>
      <c r="C11" s="31"/>
      <c r="D11" s="16"/>
      <c r="E11" s="16"/>
    </row>
    <row r="12" spans="1:7" ht="15">
      <c r="A12" s="90" t="s">
        <v>2445</v>
      </c>
      <c r="B12" s="9"/>
      <c r="C12" s="82"/>
      <c r="D12" s="7"/>
      <c r="E12" s="7"/>
    </row>
    <row r="13" spans="1:7" ht="12" customHeight="1">
      <c r="A13" s="8"/>
      <c r="B13" s="80"/>
      <c r="C13" s="435" t="s">
        <v>2746</v>
      </c>
      <c r="D13" s="85"/>
      <c r="E13" s="436">
        <v>0</v>
      </c>
    </row>
    <row r="14" spans="1:7" ht="15">
      <c r="A14" s="91" t="s">
        <v>2972</v>
      </c>
      <c r="B14" s="84"/>
      <c r="C14" s="434" t="s">
        <v>2967</v>
      </c>
      <c r="D14" s="434"/>
      <c r="E14" s="436">
        <v>0</v>
      </c>
    </row>
    <row r="15" spans="1:7" ht="12" customHeight="1">
      <c r="A15" s="89" t="s">
        <v>2659</v>
      </c>
      <c r="B15" s="94" t="s">
        <v>2660</v>
      </c>
      <c r="C15" s="133" t="s">
        <v>2875</v>
      </c>
      <c r="D15" s="88">
        <v>214.95348837209298</v>
      </c>
      <c r="E15" s="88">
        <f>(D15+D15*$E$14)*(1-$E$13)</f>
        <v>214.95348837209298</v>
      </c>
      <c r="G15" s="488"/>
    </row>
    <row r="16" spans="1:7" ht="12" customHeight="1">
      <c r="A16" s="89" t="s">
        <v>2661</v>
      </c>
      <c r="B16" s="94" t="s">
        <v>2679</v>
      </c>
      <c r="C16" s="133" t="s">
        <v>2875</v>
      </c>
      <c r="D16" s="88">
        <v>212.23255813953483</v>
      </c>
      <c r="E16" s="88">
        <f t="shared" ref="E16:E22" si="0">(D16+D16*$E$14)*(1-$E$13)</f>
        <v>212.23255813953483</v>
      </c>
      <c r="G16" s="488"/>
    </row>
    <row r="17" spans="1:7" ht="12" customHeight="1">
      <c r="A17" s="89" t="s">
        <v>2662</v>
      </c>
      <c r="B17" s="94" t="s">
        <v>2680</v>
      </c>
      <c r="C17" s="133" t="s">
        <v>2875</v>
      </c>
      <c r="D17" s="88">
        <v>212.23255813953483</v>
      </c>
      <c r="E17" s="88">
        <f t="shared" si="0"/>
        <v>212.23255813953483</v>
      </c>
      <c r="G17" s="488"/>
    </row>
    <row r="18" spans="1:7" ht="12" customHeight="1">
      <c r="A18" s="89" t="s">
        <v>2673</v>
      </c>
      <c r="B18" s="94" t="s">
        <v>2674</v>
      </c>
      <c r="C18" s="133" t="s">
        <v>2875</v>
      </c>
      <c r="D18" s="88">
        <v>244.88372093023247</v>
      </c>
      <c r="E18" s="88">
        <f t="shared" si="0"/>
        <v>244.88372093023247</v>
      </c>
      <c r="G18" s="488"/>
    </row>
    <row r="19" spans="1:7" ht="12" customHeight="1">
      <c r="A19" s="89" t="s">
        <v>2663</v>
      </c>
      <c r="B19" s="94" t="s">
        <v>2666</v>
      </c>
      <c r="C19" s="133" t="s">
        <v>2875</v>
      </c>
      <c r="D19" s="88">
        <v>200.80465116279066</v>
      </c>
      <c r="E19" s="88">
        <f t="shared" si="0"/>
        <v>200.80465116279066</v>
      </c>
      <c r="G19" s="488"/>
    </row>
    <row r="20" spans="1:7" ht="12" customHeight="1">
      <c r="A20" s="89" t="s">
        <v>2664</v>
      </c>
      <c r="B20" s="94" t="s">
        <v>2677</v>
      </c>
      <c r="C20" s="133" t="s">
        <v>2875</v>
      </c>
      <c r="D20" s="88">
        <v>198.08372093023249</v>
      </c>
      <c r="E20" s="88">
        <f t="shared" si="0"/>
        <v>198.08372093023249</v>
      </c>
      <c r="G20" s="488"/>
    </row>
    <row r="21" spans="1:7" ht="12" customHeight="1">
      <c r="A21" s="89" t="s">
        <v>2665</v>
      </c>
      <c r="B21" s="94" t="s">
        <v>2678</v>
      </c>
      <c r="C21" s="133" t="s">
        <v>2875</v>
      </c>
      <c r="D21" s="88">
        <v>198.08372093023249</v>
      </c>
      <c r="E21" s="88">
        <f t="shared" si="0"/>
        <v>198.08372093023249</v>
      </c>
      <c r="G21" s="488"/>
    </row>
    <row r="22" spans="1:7" ht="12" customHeight="1">
      <c r="A22" s="89" t="s">
        <v>2675</v>
      </c>
      <c r="B22" s="94" t="s">
        <v>2676</v>
      </c>
      <c r="C22" s="133" t="s">
        <v>2875</v>
      </c>
      <c r="D22" s="88">
        <v>241.61860465116274</v>
      </c>
      <c r="E22" s="88">
        <f t="shared" si="0"/>
        <v>241.61860465116274</v>
      </c>
      <c r="G22" s="488"/>
    </row>
    <row r="23" spans="1:7" ht="12" customHeight="1">
      <c r="A23" s="79"/>
      <c r="B23" s="110"/>
      <c r="C23" s="284"/>
      <c r="D23" s="46"/>
      <c r="E23" s="46"/>
    </row>
    <row r="24" spans="1:7" ht="15">
      <c r="A24" s="91" t="s">
        <v>2973</v>
      </c>
      <c r="B24" s="84"/>
    </row>
    <row r="25" spans="1:7" ht="12.75">
      <c r="A25" s="89" t="s">
        <v>2667</v>
      </c>
      <c r="B25" s="94" t="s">
        <v>2660</v>
      </c>
      <c r="C25" s="133" t="s">
        <v>2877</v>
      </c>
      <c r="D25" s="88">
        <v>249.23720930232551</v>
      </c>
      <c r="E25" s="88">
        <f t="shared" ref="E25:E31" si="1">(D25+D25*$E$14)*(1-$E$13)</f>
        <v>249.23720930232551</v>
      </c>
      <c r="G25" s="488"/>
    </row>
    <row r="26" spans="1:7" ht="12.75">
      <c r="A26" s="89" t="s">
        <v>2668</v>
      </c>
      <c r="B26" s="94" t="s">
        <v>2681</v>
      </c>
      <c r="C26" s="133" t="s">
        <v>2877</v>
      </c>
      <c r="D26" s="88">
        <v>246.51627906976739</v>
      </c>
      <c r="E26" s="88">
        <f t="shared" si="1"/>
        <v>246.51627906976739</v>
      </c>
      <c r="G26" s="488"/>
    </row>
    <row r="27" spans="1:7" ht="12.75">
      <c r="A27" s="89" t="s">
        <v>2669</v>
      </c>
      <c r="B27" s="94" t="s">
        <v>2682</v>
      </c>
      <c r="C27" s="133" t="s">
        <v>2877</v>
      </c>
      <c r="D27" s="88">
        <v>246.51627906976739</v>
      </c>
      <c r="E27" s="88">
        <f t="shared" si="1"/>
        <v>246.51627906976739</v>
      </c>
      <c r="G27" s="488"/>
    </row>
    <row r="28" spans="1:7" ht="12.75">
      <c r="A28" s="89" t="s">
        <v>2685</v>
      </c>
      <c r="B28" s="94" t="s">
        <v>2686</v>
      </c>
      <c r="C28" s="133" t="s">
        <v>2877</v>
      </c>
      <c r="D28" s="88">
        <v>279.16744186046503</v>
      </c>
      <c r="E28" s="88">
        <f t="shared" si="1"/>
        <v>279.16744186046503</v>
      </c>
      <c r="G28" s="488"/>
    </row>
    <row r="29" spans="1:7" ht="12.75">
      <c r="A29" s="89" t="s">
        <v>2670</v>
      </c>
      <c r="B29" s="94" t="s">
        <v>2666</v>
      </c>
      <c r="C29" s="133" t="s">
        <v>2877</v>
      </c>
      <c r="D29" s="88">
        <v>232.91162790697666</v>
      </c>
      <c r="E29" s="88">
        <f t="shared" si="1"/>
        <v>232.91162790697666</v>
      </c>
      <c r="G29" s="488"/>
    </row>
    <row r="30" spans="1:7" ht="12.75">
      <c r="A30" s="89" t="s">
        <v>2671</v>
      </c>
      <c r="B30" s="94" t="s">
        <v>2683</v>
      </c>
      <c r="C30" s="133" t="s">
        <v>2877</v>
      </c>
      <c r="D30" s="88">
        <v>230.19069767441857</v>
      </c>
      <c r="E30" s="88">
        <f t="shared" si="1"/>
        <v>230.19069767441857</v>
      </c>
      <c r="G30" s="488"/>
    </row>
    <row r="31" spans="1:7" ht="12.75">
      <c r="A31" s="89" t="s">
        <v>2672</v>
      </c>
      <c r="B31" s="94" t="s">
        <v>2684</v>
      </c>
      <c r="C31" s="133" t="s">
        <v>2877</v>
      </c>
      <c r="D31" s="88">
        <v>230.19069767441857</v>
      </c>
      <c r="E31" s="88">
        <f t="shared" si="1"/>
        <v>230.19069767441857</v>
      </c>
      <c r="G31" s="488"/>
    </row>
    <row r="32" spans="1:7" ht="12" customHeight="1">
      <c r="A32" s="8"/>
      <c r="B32" s="80"/>
      <c r="C32" s="114"/>
      <c r="D32" s="85"/>
      <c r="E32" s="85"/>
    </row>
    <row r="33" spans="1:7" ht="15">
      <c r="A33" s="91" t="s">
        <v>2974</v>
      </c>
      <c r="B33" s="84"/>
    </row>
    <row r="34" spans="1:7" ht="12" customHeight="1">
      <c r="A34" s="89" t="s">
        <v>137</v>
      </c>
      <c r="B34" s="94" t="s">
        <v>1529</v>
      </c>
      <c r="C34" s="133" t="s">
        <v>1520</v>
      </c>
      <c r="D34" s="88">
        <v>312.90697674418595</v>
      </c>
      <c r="E34" s="88">
        <f t="shared" ref="E34:E39" si="2">(D34+D34*$E$14)*(1-$E$13)</f>
        <v>312.90697674418595</v>
      </c>
      <c r="G34" s="488"/>
    </row>
    <row r="35" spans="1:7" ht="12" customHeight="1">
      <c r="A35" s="89" t="s">
        <v>138</v>
      </c>
      <c r="B35" s="94" t="s">
        <v>1539</v>
      </c>
      <c r="C35" s="133" t="s">
        <v>1520</v>
      </c>
      <c r="D35" s="88">
        <v>310.18604651162786</v>
      </c>
      <c r="E35" s="88">
        <f t="shared" si="2"/>
        <v>310.18604651162786</v>
      </c>
      <c r="G35" s="488"/>
    </row>
    <row r="36" spans="1:7" ht="12" customHeight="1">
      <c r="A36" s="89" t="s">
        <v>1517</v>
      </c>
      <c r="B36" s="94" t="s">
        <v>1540</v>
      </c>
      <c r="C36" s="133" t="s">
        <v>1520</v>
      </c>
      <c r="D36" s="88">
        <v>311.81860465116273</v>
      </c>
      <c r="E36" s="88">
        <f t="shared" si="2"/>
        <v>311.81860465116273</v>
      </c>
      <c r="G36" s="488"/>
    </row>
    <row r="37" spans="1:7" ht="12" customHeight="1">
      <c r="A37" s="89" t="s">
        <v>141</v>
      </c>
      <c r="B37" s="94" t="s">
        <v>1530</v>
      </c>
      <c r="C37" s="133" t="s">
        <v>1520</v>
      </c>
      <c r="D37" s="88">
        <v>277.53488372093017</v>
      </c>
      <c r="E37" s="88">
        <f t="shared" si="2"/>
        <v>277.53488372093017</v>
      </c>
      <c r="G37" s="488"/>
    </row>
    <row r="38" spans="1:7" ht="12" customHeight="1">
      <c r="A38" s="89" t="s">
        <v>1518</v>
      </c>
      <c r="B38" s="94" t="s">
        <v>1541</v>
      </c>
      <c r="C38" s="133" t="s">
        <v>1520</v>
      </c>
      <c r="D38" s="88">
        <v>274.81395348837208</v>
      </c>
      <c r="E38" s="88">
        <f t="shared" si="2"/>
        <v>274.81395348837208</v>
      </c>
      <c r="G38" s="488"/>
    </row>
    <row r="39" spans="1:7" ht="12" customHeight="1">
      <c r="A39" s="89" t="s">
        <v>1519</v>
      </c>
      <c r="B39" s="94" t="s">
        <v>1542</v>
      </c>
      <c r="C39" s="133" t="s">
        <v>1520</v>
      </c>
      <c r="D39" s="88">
        <v>276.44651162790689</v>
      </c>
      <c r="E39" s="88">
        <f t="shared" si="2"/>
        <v>276.44651162790689</v>
      </c>
      <c r="G39" s="488"/>
    </row>
    <row r="40" spans="1:7" ht="12" customHeight="1">
      <c r="A40" s="8"/>
      <c r="B40" s="80"/>
      <c r="C40" s="114"/>
      <c r="D40" s="85"/>
      <c r="E40" s="85"/>
      <c r="G40" s="488"/>
    </row>
    <row r="41" spans="1:7" ht="15">
      <c r="A41" s="91" t="s">
        <v>3237</v>
      </c>
      <c r="B41" s="110"/>
      <c r="C41" s="284"/>
      <c r="D41" s="46"/>
      <c r="E41" s="46"/>
      <c r="G41" s="488"/>
    </row>
    <row r="42" spans="1:7" ht="12" customHeight="1">
      <c r="A42" s="89" t="s">
        <v>129</v>
      </c>
      <c r="B42" s="94" t="s">
        <v>1513</v>
      </c>
      <c r="C42" s="133" t="s">
        <v>1516</v>
      </c>
      <c r="D42" s="88">
        <v>264.47441860465108</v>
      </c>
      <c r="E42" s="88">
        <f t="shared" ref="E42:E47" si="3">(D42+D42*$E$14)*(1-$E$13)</f>
        <v>264.47441860465108</v>
      </c>
      <c r="G42" s="488"/>
    </row>
    <row r="43" spans="1:7" ht="12" customHeight="1">
      <c r="A43" s="89" t="s">
        <v>130</v>
      </c>
      <c r="B43" s="94" t="s">
        <v>1535</v>
      </c>
      <c r="C43" s="133" t="s">
        <v>1516</v>
      </c>
      <c r="D43" s="88">
        <v>261.6488372093022</v>
      </c>
      <c r="E43" s="88">
        <f t="shared" si="3"/>
        <v>261.6488372093022</v>
      </c>
      <c r="G43" s="488"/>
    </row>
    <row r="44" spans="1:7" ht="12" customHeight="1">
      <c r="A44" s="89" t="s">
        <v>1512</v>
      </c>
      <c r="B44" s="94" t="s">
        <v>1536</v>
      </c>
      <c r="C44" s="133" t="s">
        <v>1516</v>
      </c>
      <c r="D44" s="88">
        <v>263.34418604651148</v>
      </c>
      <c r="E44" s="88">
        <f t="shared" si="3"/>
        <v>263.34418604651148</v>
      </c>
      <c r="G44" s="488"/>
    </row>
    <row r="45" spans="1:7" ht="12" customHeight="1">
      <c r="A45" s="89" t="s">
        <v>133</v>
      </c>
      <c r="B45" s="94" t="s">
        <v>1515</v>
      </c>
      <c r="C45" s="133" t="s">
        <v>1516</v>
      </c>
      <c r="D45" s="88">
        <v>247.52093023255802</v>
      </c>
      <c r="E45" s="88">
        <f t="shared" si="3"/>
        <v>247.52093023255802</v>
      </c>
      <c r="G45" s="488"/>
    </row>
    <row r="46" spans="1:7" ht="12" customHeight="1">
      <c r="A46" s="89" t="s">
        <v>134</v>
      </c>
      <c r="B46" s="94" t="s">
        <v>1537</v>
      </c>
      <c r="C46" s="133" t="s">
        <v>1516</v>
      </c>
      <c r="D46" s="88">
        <v>244.69534883720922</v>
      </c>
      <c r="E46" s="88">
        <f t="shared" si="3"/>
        <v>244.69534883720922</v>
      </c>
      <c r="G46" s="488"/>
    </row>
    <row r="47" spans="1:7" ht="12" customHeight="1">
      <c r="A47" s="89" t="s">
        <v>1514</v>
      </c>
      <c r="B47" s="94" t="s">
        <v>1538</v>
      </c>
      <c r="C47" s="133" t="s">
        <v>1516</v>
      </c>
      <c r="D47" s="88">
        <v>246.39069767441853</v>
      </c>
      <c r="E47" s="88">
        <f t="shared" si="3"/>
        <v>246.39069767441853</v>
      </c>
      <c r="G47" s="488"/>
    </row>
    <row r="48" spans="1:7" ht="12" customHeight="1">
      <c r="A48" s="79"/>
      <c r="B48" s="110"/>
      <c r="C48" s="284"/>
      <c r="D48" s="46"/>
      <c r="E48" s="46"/>
      <c r="G48" s="488"/>
    </row>
    <row r="49" spans="1:7" ht="12" customHeight="1">
      <c r="A49" s="8"/>
      <c r="B49" s="80"/>
      <c r="C49" s="114"/>
      <c r="D49" s="85"/>
      <c r="E49" s="85"/>
      <c r="G49" s="488"/>
    </row>
    <row r="50" spans="1:7" ht="15">
      <c r="A50" s="90" t="s">
        <v>2446</v>
      </c>
      <c r="B50" s="9"/>
      <c r="C50" s="82"/>
      <c r="D50" s="7"/>
      <c r="E50" s="7"/>
      <c r="G50" s="488"/>
    </row>
    <row r="51" spans="1:7" ht="12" customHeight="1">
      <c r="A51" s="8"/>
      <c r="B51" s="80"/>
      <c r="C51" s="114"/>
      <c r="D51" s="85"/>
      <c r="E51" s="85"/>
      <c r="G51" s="488"/>
    </row>
    <row r="52" spans="1:7" ht="15">
      <c r="A52" s="91" t="s">
        <v>2975</v>
      </c>
      <c r="B52" s="84"/>
      <c r="G52" s="488"/>
    </row>
    <row r="53" spans="1:7" ht="12" customHeight="1">
      <c r="A53" s="89" t="s">
        <v>2687</v>
      </c>
      <c r="B53" s="94" t="s">
        <v>2703</v>
      </c>
      <c r="C53" s="133" t="s">
        <v>2874</v>
      </c>
      <c r="D53" s="88">
        <v>171.41860465116275</v>
      </c>
      <c r="E53" s="88">
        <f>(D53+D53*$E$14)*(1-$E$13)</f>
        <v>171.41860465116275</v>
      </c>
      <c r="G53" s="488"/>
    </row>
    <row r="54" spans="1:7" ht="12" customHeight="1">
      <c r="A54" s="89" t="s">
        <v>2688</v>
      </c>
      <c r="B54" s="94" t="s">
        <v>2704</v>
      </c>
      <c r="C54" s="133" t="s">
        <v>2874</v>
      </c>
      <c r="D54" s="88">
        <v>168.69767441860461</v>
      </c>
      <c r="E54" s="88">
        <f>(D54+D54*$E$14)*(1-$E$13)</f>
        <v>168.69767441860461</v>
      </c>
    </row>
    <row r="55" spans="1:7" ht="12" customHeight="1">
      <c r="A55" s="89" t="s">
        <v>2689</v>
      </c>
      <c r="B55" s="94" t="s">
        <v>2705</v>
      </c>
      <c r="C55" s="133" t="s">
        <v>2874</v>
      </c>
      <c r="D55" s="88">
        <v>168.69767441860461</v>
      </c>
      <c r="E55" s="88">
        <f>(D55+D55*$E$14)*(1-$E$13)</f>
        <v>168.69767441860461</v>
      </c>
    </row>
    <row r="56" spans="1:7" ht="12" customHeight="1">
      <c r="A56" s="89" t="s">
        <v>2690</v>
      </c>
      <c r="B56" s="94" t="s">
        <v>2706</v>
      </c>
      <c r="C56" s="133" t="s">
        <v>2874</v>
      </c>
      <c r="D56" s="88">
        <v>201.3488372093023</v>
      </c>
      <c r="E56" s="88">
        <f>(D56+D56*$E$14)*(1-$E$13)</f>
        <v>201.3488372093023</v>
      </c>
    </row>
    <row r="57" spans="1:7" ht="12" customHeight="1">
      <c r="A57" s="89" t="s">
        <v>2691</v>
      </c>
      <c r="B57" s="94" t="s">
        <v>2707</v>
      </c>
      <c r="C57" s="133" t="s">
        <v>2874</v>
      </c>
      <c r="D57" s="88">
        <v>157.26976744186044</v>
      </c>
      <c r="E57" s="88">
        <f>(D57+D57*$E$14)*(1-$E$13)</f>
        <v>157.26976744186044</v>
      </c>
    </row>
    <row r="58" spans="1:7" ht="12" customHeight="1">
      <c r="A58" s="89" t="s">
        <v>2692</v>
      </c>
      <c r="B58" s="94" t="s">
        <v>2708</v>
      </c>
      <c r="C58" s="133" t="s">
        <v>2874</v>
      </c>
      <c r="D58" s="420" t="s">
        <v>752</v>
      </c>
      <c r="E58" s="420" t="s">
        <v>752</v>
      </c>
    </row>
    <row r="59" spans="1:7" ht="12" customHeight="1">
      <c r="A59" s="89" t="s">
        <v>2693</v>
      </c>
      <c r="B59" s="94" t="s">
        <v>2709</v>
      </c>
      <c r="C59" s="133" t="s">
        <v>2874</v>
      </c>
      <c r="D59" s="420" t="s">
        <v>752</v>
      </c>
      <c r="E59" s="420" t="s">
        <v>752</v>
      </c>
    </row>
    <row r="60" spans="1:7" ht="12" customHeight="1">
      <c r="A60" s="89" t="s">
        <v>2694</v>
      </c>
      <c r="B60" s="94" t="s">
        <v>2710</v>
      </c>
      <c r="C60" s="133" t="s">
        <v>2874</v>
      </c>
      <c r="D60" s="88">
        <v>198.08372093023249</v>
      </c>
      <c r="E60" s="88">
        <f>(D60+D60*$E$14)*(1-$E$13)</f>
        <v>198.08372093023249</v>
      </c>
    </row>
    <row r="61" spans="1:7" ht="12" customHeight="1">
      <c r="A61" s="8"/>
      <c r="B61" s="80"/>
      <c r="C61" s="114"/>
      <c r="D61" s="85"/>
      <c r="E61" s="85"/>
    </row>
    <row r="62" spans="1:7" ht="15">
      <c r="A62" s="91" t="s">
        <v>2976</v>
      </c>
      <c r="B62" s="84"/>
    </row>
    <row r="63" spans="1:7" ht="12" customHeight="1">
      <c r="A63" s="89" t="s">
        <v>2695</v>
      </c>
      <c r="B63" s="94" t="s">
        <v>2703</v>
      </c>
      <c r="C63" s="133" t="s">
        <v>2876</v>
      </c>
      <c r="D63" s="88">
        <v>205.70232558139529</v>
      </c>
      <c r="E63" s="88">
        <f>(D63+D63*$E$14)*(1-$E$13)</f>
        <v>205.70232558139529</v>
      </c>
    </row>
    <row r="64" spans="1:7" ht="12" customHeight="1">
      <c r="A64" s="89" t="s">
        <v>2696</v>
      </c>
      <c r="B64" s="94" t="s">
        <v>2711</v>
      </c>
      <c r="C64" s="133" t="s">
        <v>2876</v>
      </c>
      <c r="D64" s="88">
        <v>202.98139534883717</v>
      </c>
      <c r="E64" s="88">
        <f>(D64+D64*$E$14)*(1-$E$13)</f>
        <v>202.98139534883717</v>
      </c>
    </row>
    <row r="65" spans="1:5" ht="12" customHeight="1">
      <c r="A65" s="89" t="s">
        <v>2697</v>
      </c>
      <c r="B65" s="94" t="s">
        <v>2712</v>
      </c>
      <c r="C65" s="133" t="s">
        <v>2876</v>
      </c>
      <c r="D65" s="88">
        <v>202.98139534883717</v>
      </c>
      <c r="E65" s="88">
        <f>(D65+D65*$E$14)*(1-$E$13)</f>
        <v>202.98139534883717</v>
      </c>
    </row>
    <row r="66" spans="1:5" ht="12" customHeight="1">
      <c r="A66" s="89" t="s">
        <v>2698</v>
      </c>
      <c r="B66" s="94" t="s">
        <v>2713</v>
      </c>
      <c r="C66" s="133" t="s">
        <v>2876</v>
      </c>
      <c r="D66" s="88">
        <v>235.63255813953484</v>
      </c>
      <c r="E66" s="88">
        <f>(D66+D66*$E$14)*(1-$E$13)</f>
        <v>235.63255813953484</v>
      </c>
    </row>
    <row r="67" spans="1:5" ht="12" customHeight="1">
      <c r="A67" s="89" t="s">
        <v>2699</v>
      </c>
      <c r="B67" s="94" t="s">
        <v>2707</v>
      </c>
      <c r="C67" s="133" t="s">
        <v>2876</v>
      </c>
      <c r="D67" s="88">
        <v>189.37674418604647</v>
      </c>
      <c r="E67" s="88">
        <f>(D67+D67*$E$14)*(1-$E$13)</f>
        <v>189.37674418604647</v>
      </c>
    </row>
    <row r="68" spans="1:5" ht="12" customHeight="1">
      <c r="A68" s="89" t="s">
        <v>2700</v>
      </c>
      <c r="B68" s="94" t="s">
        <v>2714</v>
      </c>
      <c r="C68" s="133" t="s">
        <v>2876</v>
      </c>
      <c r="D68" s="420" t="s">
        <v>752</v>
      </c>
      <c r="E68" s="420" t="s">
        <v>752</v>
      </c>
    </row>
    <row r="69" spans="1:5" ht="12" customHeight="1">
      <c r="A69" s="89" t="s">
        <v>2701</v>
      </c>
      <c r="B69" s="94" t="s">
        <v>2715</v>
      </c>
      <c r="C69" s="133" t="s">
        <v>2876</v>
      </c>
      <c r="D69" s="420" t="s">
        <v>752</v>
      </c>
      <c r="E69" s="420" t="s">
        <v>752</v>
      </c>
    </row>
    <row r="70" spans="1:5" ht="12" customHeight="1">
      <c r="A70" s="89" t="s">
        <v>2702</v>
      </c>
      <c r="B70" s="94" t="s">
        <v>2716</v>
      </c>
      <c r="C70" s="133" t="s">
        <v>2876</v>
      </c>
      <c r="D70" s="88">
        <v>230.19069767441857</v>
      </c>
      <c r="E70" s="88">
        <f>(D70+D70*$E$14)*(1-$E$13)</f>
        <v>230.19069767441857</v>
      </c>
    </row>
    <row r="71" spans="1:5" ht="12" customHeight="1">
      <c r="A71" s="8"/>
      <c r="B71" s="80"/>
      <c r="C71" s="114"/>
      <c r="D71" s="85"/>
      <c r="E71" s="85"/>
    </row>
    <row r="72" spans="1:5" ht="15">
      <c r="A72" s="91" t="s">
        <v>2977</v>
      </c>
      <c r="B72" s="84"/>
    </row>
    <row r="73" spans="1:5" ht="12" customHeight="1">
      <c r="A73" s="89" t="s">
        <v>135</v>
      </c>
      <c r="B73" s="94" t="s">
        <v>1531</v>
      </c>
      <c r="C73" s="133" t="s">
        <v>1526</v>
      </c>
      <c r="D73" s="88">
        <v>266.65116279069764</v>
      </c>
      <c r="E73" s="88">
        <f t="shared" ref="E73:E78" si="4">(D73+D73*$E$14)*(1-$E$13)</f>
        <v>266.65116279069764</v>
      </c>
    </row>
    <row r="74" spans="1:5" ht="12" customHeight="1">
      <c r="A74" s="89" t="s">
        <v>136</v>
      </c>
      <c r="B74" s="94" t="s">
        <v>1547</v>
      </c>
      <c r="C74" s="133" t="s">
        <v>1526</v>
      </c>
      <c r="D74" s="88">
        <v>263.93023255813944</v>
      </c>
      <c r="E74" s="88">
        <f t="shared" si="4"/>
        <v>263.93023255813944</v>
      </c>
    </row>
    <row r="75" spans="1:5" ht="12" customHeight="1">
      <c r="A75" s="89" t="s">
        <v>1522</v>
      </c>
      <c r="B75" s="94" t="s">
        <v>1548</v>
      </c>
      <c r="C75" s="133" t="s">
        <v>1526</v>
      </c>
      <c r="D75" s="88">
        <v>265.56279069767436</v>
      </c>
      <c r="E75" s="88">
        <f t="shared" si="4"/>
        <v>265.56279069767436</v>
      </c>
    </row>
    <row r="76" spans="1:5" ht="12" customHeight="1">
      <c r="A76" s="89" t="s">
        <v>139</v>
      </c>
      <c r="B76" s="94" t="s">
        <v>1532</v>
      </c>
      <c r="C76" s="133" t="s">
        <v>1526</v>
      </c>
      <c r="D76" s="88">
        <v>231.27906976744185</v>
      </c>
      <c r="E76" s="88">
        <f t="shared" si="4"/>
        <v>231.27906976744185</v>
      </c>
    </row>
    <row r="77" spans="1:5" ht="12" customHeight="1">
      <c r="A77" s="89" t="s">
        <v>140</v>
      </c>
      <c r="B77" s="94" t="s">
        <v>1549</v>
      </c>
      <c r="C77" s="133" t="s">
        <v>1526</v>
      </c>
      <c r="D77" s="88">
        <v>228.55813953488368</v>
      </c>
      <c r="E77" s="88">
        <f t="shared" si="4"/>
        <v>228.55813953488368</v>
      </c>
    </row>
    <row r="78" spans="1:5" ht="12" customHeight="1">
      <c r="A78" s="89" t="s">
        <v>1523</v>
      </c>
      <c r="B78" s="94" t="s">
        <v>1550</v>
      </c>
      <c r="C78" s="133" t="s">
        <v>1526</v>
      </c>
      <c r="D78" s="88">
        <v>230.19069767441857</v>
      </c>
      <c r="E78" s="88">
        <f t="shared" si="4"/>
        <v>230.19069767441857</v>
      </c>
    </row>
    <row r="79" spans="1:5" ht="12" customHeight="1">
      <c r="A79" s="8"/>
      <c r="B79" s="80"/>
      <c r="C79" s="114"/>
      <c r="D79" s="85"/>
      <c r="E79" s="85"/>
    </row>
    <row r="80" spans="1:5" ht="15">
      <c r="A80" s="91" t="s">
        <v>3238</v>
      </c>
      <c r="B80" s="80"/>
      <c r="C80" s="114"/>
      <c r="D80" s="85"/>
      <c r="E80" s="85"/>
    </row>
    <row r="81" spans="1:5" ht="12" customHeight="1">
      <c r="A81" s="89" t="s">
        <v>127</v>
      </c>
      <c r="B81" s="94" t="s">
        <v>1527</v>
      </c>
      <c r="C81" s="133" t="s">
        <v>1525</v>
      </c>
      <c r="D81" s="88">
        <v>215.30930232558131</v>
      </c>
      <c r="E81" s="88">
        <f t="shared" ref="E81:E86" si="5">(D81+D81*$E$14)*(1-$E$13)</f>
        <v>215.30930232558131</v>
      </c>
    </row>
    <row r="82" spans="1:5" ht="12" customHeight="1">
      <c r="A82" s="89" t="s">
        <v>128</v>
      </c>
      <c r="B82" s="94" t="s">
        <v>1543</v>
      </c>
      <c r="C82" s="133" t="s">
        <v>1525</v>
      </c>
      <c r="D82" s="88">
        <v>212.48372093023244</v>
      </c>
      <c r="E82" s="88">
        <f t="shared" si="5"/>
        <v>212.48372093023244</v>
      </c>
    </row>
    <row r="83" spans="1:5" ht="12" customHeight="1">
      <c r="A83" s="89" t="s">
        <v>1521</v>
      </c>
      <c r="B83" s="94" t="s">
        <v>1544</v>
      </c>
      <c r="C83" s="133" t="s">
        <v>1525</v>
      </c>
      <c r="D83" s="88">
        <v>214.17906976744175</v>
      </c>
      <c r="E83" s="88">
        <f t="shared" si="5"/>
        <v>214.17906976744175</v>
      </c>
    </row>
    <row r="84" spans="1:5" ht="12" customHeight="1">
      <c r="A84" s="89" t="s">
        <v>131</v>
      </c>
      <c r="B84" s="94" t="s">
        <v>1528</v>
      </c>
      <c r="C84" s="133" t="s">
        <v>1525</v>
      </c>
      <c r="D84" s="88">
        <v>197.79069767441854</v>
      </c>
      <c r="E84" s="88">
        <f t="shared" si="5"/>
        <v>197.79069767441854</v>
      </c>
    </row>
    <row r="85" spans="1:5" ht="12" customHeight="1">
      <c r="A85" s="89" t="s">
        <v>132</v>
      </c>
      <c r="B85" s="94" t="s">
        <v>1545</v>
      </c>
      <c r="C85" s="133" t="s">
        <v>1525</v>
      </c>
      <c r="D85" s="88">
        <v>194.39999999999992</v>
      </c>
      <c r="E85" s="88">
        <f t="shared" si="5"/>
        <v>194.39999999999992</v>
      </c>
    </row>
    <row r="86" spans="1:5" ht="12" customHeight="1">
      <c r="A86" s="89" t="s">
        <v>1524</v>
      </c>
      <c r="B86" s="94" t="s">
        <v>1546</v>
      </c>
      <c r="C86" s="133" t="s">
        <v>1525</v>
      </c>
      <c r="D86" s="88">
        <v>196.660465116279</v>
      </c>
      <c r="E86" s="88">
        <f t="shared" si="5"/>
        <v>196.660465116279</v>
      </c>
    </row>
    <row r="87" spans="1:5" ht="12" customHeight="1">
      <c r="A87" s="8"/>
      <c r="B87" s="80"/>
      <c r="C87" s="114"/>
      <c r="D87" s="85"/>
      <c r="E87" s="85"/>
    </row>
    <row r="88" spans="1:5" ht="12" customHeight="1">
      <c r="A88" s="8"/>
      <c r="B88" s="80"/>
      <c r="C88" s="114"/>
      <c r="D88" s="85"/>
      <c r="E88" s="85"/>
    </row>
    <row r="89" spans="1:5" ht="15">
      <c r="A89" s="90" t="s">
        <v>2447</v>
      </c>
      <c r="B89" s="80"/>
      <c r="C89" s="114"/>
      <c r="D89" s="85"/>
      <c r="E89" s="85"/>
    </row>
    <row r="90" spans="1:5" ht="12" customHeight="1">
      <c r="A90" s="8"/>
      <c r="B90" s="80"/>
      <c r="C90" s="114"/>
      <c r="D90" s="85"/>
      <c r="E90" s="85"/>
    </row>
    <row r="91" spans="1:5" ht="15">
      <c r="A91" s="91" t="s">
        <v>1533</v>
      </c>
      <c r="B91" s="84"/>
    </row>
    <row r="92" spans="1:5" ht="12" customHeight="1">
      <c r="A92" s="89" t="s">
        <v>144</v>
      </c>
      <c r="B92" s="94" t="s">
        <v>1553</v>
      </c>
      <c r="C92" s="133" t="s">
        <v>1551</v>
      </c>
      <c r="D92" s="88">
        <v>228.55813953488368</v>
      </c>
      <c r="E92" s="88">
        <f>(D92+D92*$E$14)*(1-$E$13)</f>
        <v>228.55813953488368</v>
      </c>
    </row>
    <row r="93" spans="1:5" ht="12" customHeight="1">
      <c r="A93" s="89" t="s">
        <v>145</v>
      </c>
      <c r="B93" s="94" t="s">
        <v>1554</v>
      </c>
      <c r="C93" s="133" t="s">
        <v>1551</v>
      </c>
      <c r="D93" s="88">
        <v>227.4697674418604</v>
      </c>
      <c r="E93" s="88">
        <f>(D93+D93*$E$14)*(1-$E$13)</f>
        <v>227.4697674418604</v>
      </c>
    </row>
    <row r="94" spans="1:5" ht="12" customHeight="1">
      <c r="A94" s="89" t="s">
        <v>142</v>
      </c>
      <c r="B94" s="94" t="s">
        <v>1555</v>
      </c>
      <c r="C94" s="133" t="s">
        <v>1551</v>
      </c>
      <c r="D94" s="88">
        <v>195.90697674418601</v>
      </c>
      <c r="E94" s="88">
        <f>(D94+D94*$E$14)*(1-$E$13)</f>
        <v>195.90697674418601</v>
      </c>
    </row>
    <row r="95" spans="1:5" ht="12" customHeight="1">
      <c r="A95" s="89" t="s">
        <v>143</v>
      </c>
      <c r="B95" s="94" t="s">
        <v>1556</v>
      </c>
      <c r="C95" s="133" t="s">
        <v>1551</v>
      </c>
      <c r="D95" s="88">
        <v>193.18604651162786</v>
      </c>
      <c r="E95" s="88">
        <f>(D95+D95*$E$14)*(1-$E$13)</f>
        <v>193.18604651162786</v>
      </c>
    </row>
    <row r="96" spans="1:5" ht="12" customHeight="1">
      <c r="A96" s="89" t="s">
        <v>1534</v>
      </c>
      <c r="B96" s="94" t="s">
        <v>1557</v>
      </c>
      <c r="C96" s="133" t="s">
        <v>1551</v>
      </c>
      <c r="D96" s="88">
        <v>194.81860465116279</v>
      </c>
      <c r="E96" s="88">
        <f>(D96+D96*$E$14)*(1-$E$13)</f>
        <v>194.81860465116279</v>
      </c>
    </row>
    <row r="97" spans="1:5" ht="12" customHeight="1">
      <c r="A97" s="8"/>
      <c r="B97" s="80"/>
      <c r="C97" s="114"/>
      <c r="D97" s="85"/>
      <c r="E97" s="85"/>
    </row>
    <row r="98" spans="1:5" ht="15">
      <c r="A98" s="91" t="s">
        <v>1552</v>
      </c>
      <c r="B98" s="84"/>
    </row>
    <row r="99" spans="1:5" ht="12" customHeight="1">
      <c r="A99" s="89" t="s">
        <v>149</v>
      </c>
      <c r="B99" s="94" t="s">
        <v>1561</v>
      </c>
      <c r="C99" s="133" t="s">
        <v>1558</v>
      </c>
      <c r="D99" s="88">
        <v>364.60465116279062</v>
      </c>
      <c r="E99" s="88">
        <f t="shared" ref="E99:E106" si="6">(D99+D99*$E$14)*(1-$E$13)</f>
        <v>364.60465116279062</v>
      </c>
    </row>
    <row r="100" spans="1:5" ht="12" customHeight="1">
      <c r="A100" s="89" t="s">
        <v>150</v>
      </c>
      <c r="B100" s="94" t="s">
        <v>1562</v>
      </c>
      <c r="C100" s="133" t="s">
        <v>1558</v>
      </c>
      <c r="D100" s="88">
        <v>361.88372093023241</v>
      </c>
      <c r="E100" s="88">
        <f t="shared" si="6"/>
        <v>361.88372093023241</v>
      </c>
    </row>
    <row r="101" spans="1:5" ht="12" customHeight="1">
      <c r="A101" s="89" t="s">
        <v>1559</v>
      </c>
      <c r="B101" s="94" t="s">
        <v>1563</v>
      </c>
      <c r="C101" s="133" t="s">
        <v>1558</v>
      </c>
      <c r="D101" s="88">
        <v>363.51627906976734</v>
      </c>
      <c r="E101" s="88">
        <f t="shared" si="6"/>
        <v>363.51627906976734</v>
      </c>
    </row>
    <row r="102" spans="1:5" ht="12" customHeight="1">
      <c r="A102" s="89" t="s">
        <v>151</v>
      </c>
      <c r="B102" s="94" t="s">
        <v>1564</v>
      </c>
      <c r="C102" s="133" t="s">
        <v>1558</v>
      </c>
      <c r="D102" s="88">
        <v>364.60465116279062</v>
      </c>
      <c r="E102" s="88">
        <f t="shared" si="6"/>
        <v>364.60465116279062</v>
      </c>
    </row>
    <row r="103" spans="1:5" ht="12" customHeight="1">
      <c r="A103" s="89" t="s">
        <v>146</v>
      </c>
      <c r="B103" s="94" t="s">
        <v>1565</v>
      </c>
      <c r="C103" s="133" t="s">
        <v>1558</v>
      </c>
      <c r="D103" s="88">
        <v>285.69767441860461</v>
      </c>
      <c r="E103" s="88">
        <f t="shared" si="6"/>
        <v>285.69767441860461</v>
      </c>
    </row>
    <row r="104" spans="1:5" ht="12" customHeight="1">
      <c r="A104" s="89" t="s">
        <v>147</v>
      </c>
      <c r="B104" s="94" t="s">
        <v>1566</v>
      </c>
      <c r="C104" s="133" t="s">
        <v>1558</v>
      </c>
      <c r="D104" s="88">
        <v>282.97674418604646</v>
      </c>
      <c r="E104" s="88">
        <f t="shared" si="6"/>
        <v>282.97674418604646</v>
      </c>
    </row>
    <row r="105" spans="1:5" ht="12" customHeight="1">
      <c r="A105" s="89" t="s">
        <v>1560</v>
      </c>
      <c r="B105" s="94" t="s">
        <v>1567</v>
      </c>
      <c r="C105" s="133" t="s">
        <v>1558</v>
      </c>
      <c r="D105" s="88">
        <v>284.60930232558133</v>
      </c>
      <c r="E105" s="88">
        <f t="shared" si="6"/>
        <v>284.60930232558133</v>
      </c>
    </row>
    <row r="106" spans="1:5" ht="12" customHeight="1">
      <c r="A106" s="89" t="s">
        <v>148</v>
      </c>
      <c r="B106" s="94" t="s">
        <v>1568</v>
      </c>
      <c r="C106" s="133" t="s">
        <v>1558</v>
      </c>
      <c r="D106" s="88">
        <v>285.69767441860461</v>
      </c>
      <c r="E106" s="88">
        <f t="shared" si="6"/>
        <v>285.69767441860461</v>
      </c>
    </row>
    <row r="107" spans="1:5" ht="12" customHeight="1">
      <c r="A107" s="13"/>
      <c r="D107" s="134"/>
      <c r="E107" s="134"/>
    </row>
    <row r="108" spans="1:5" ht="12" customHeight="1">
      <c r="A108" s="13"/>
      <c r="D108" s="134"/>
      <c r="E108" s="134"/>
    </row>
    <row r="109" spans="1:5" ht="15">
      <c r="A109" s="90" t="s">
        <v>2969</v>
      </c>
      <c r="B109" s="95"/>
      <c r="C109" s="141"/>
      <c r="D109" s="95"/>
      <c r="E109" s="95"/>
    </row>
    <row r="110" spans="1:5" ht="12" customHeight="1">
      <c r="A110" s="11"/>
      <c r="B110" s="12"/>
      <c r="C110" s="142"/>
      <c r="D110" s="10"/>
      <c r="E110" s="10"/>
    </row>
    <row r="111" spans="1:5" ht="12" customHeight="1">
      <c r="A111" s="89" t="s">
        <v>2721</v>
      </c>
      <c r="B111" s="94" t="s">
        <v>1578</v>
      </c>
      <c r="C111" s="133" t="s">
        <v>539</v>
      </c>
      <c r="D111" s="88">
        <v>20.134883720930226</v>
      </c>
      <c r="E111" s="88">
        <f t="shared" ref="E111:E120" si="7">(D111+D111*$E$14)*(1-$E$13)</f>
        <v>20.134883720930226</v>
      </c>
    </row>
    <row r="112" spans="1:5" ht="12" customHeight="1">
      <c r="A112" s="89" t="s">
        <v>2722</v>
      </c>
      <c r="B112" s="94" t="s">
        <v>2723</v>
      </c>
      <c r="C112" s="133" t="s">
        <v>539</v>
      </c>
      <c r="D112" s="88">
        <v>26.120930232558138</v>
      </c>
      <c r="E112" s="88">
        <f t="shared" si="7"/>
        <v>26.120930232558138</v>
      </c>
    </row>
    <row r="113" spans="1:5" ht="12" customHeight="1">
      <c r="A113" s="89" t="s">
        <v>2724</v>
      </c>
      <c r="B113" s="94" t="s">
        <v>2725</v>
      </c>
      <c r="C113" s="133" t="s">
        <v>539</v>
      </c>
      <c r="D113" s="88">
        <v>26.120930232558138</v>
      </c>
      <c r="E113" s="88">
        <f t="shared" si="7"/>
        <v>26.120930232558138</v>
      </c>
    </row>
    <row r="114" spans="1:5" ht="12" customHeight="1">
      <c r="A114" s="89" t="s">
        <v>2726</v>
      </c>
      <c r="B114" s="94" t="s">
        <v>2727</v>
      </c>
      <c r="C114" s="133" t="s">
        <v>539</v>
      </c>
      <c r="D114" s="88">
        <v>38.637209302325573</v>
      </c>
      <c r="E114" s="88">
        <f t="shared" si="7"/>
        <v>38.637209302325573</v>
      </c>
    </row>
    <row r="115" spans="1:5" ht="12" customHeight="1">
      <c r="A115" s="89" t="s">
        <v>2728</v>
      </c>
      <c r="B115" s="94" t="s">
        <v>2729</v>
      </c>
      <c r="C115" s="133" t="s">
        <v>539</v>
      </c>
      <c r="D115" s="88">
        <v>41.358139534883719</v>
      </c>
      <c r="E115" s="88">
        <f t="shared" si="7"/>
        <v>41.358139534883719</v>
      </c>
    </row>
    <row r="116" spans="1:5" ht="12" customHeight="1">
      <c r="A116" s="89" t="s">
        <v>2955</v>
      </c>
      <c r="B116" s="94" t="s">
        <v>2958</v>
      </c>
      <c r="C116" s="133" t="s">
        <v>539</v>
      </c>
      <c r="D116" s="170">
        <v>0.70744186046511615</v>
      </c>
      <c r="E116" s="170">
        <f t="shared" si="7"/>
        <v>0.70744186046511615</v>
      </c>
    </row>
    <row r="117" spans="1:5" ht="12" customHeight="1">
      <c r="A117" s="89" t="s">
        <v>2956</v>
      </c>
      <c r="B117" s="94" t="s">
        <v>2959</v>
      </c>
      <c r="C117" s="133" t="s">
        <v>539</v>
      </c>
      <c r="D117" s="170">
        <v>0.43534883720930229</v>
      </c>
      <c r="E117" s="170">
        <f t="shared" si="7"/>
        <v>0.43534883720930229</v>
      </c>
    </row>
    <row r="118" spans="1:5" ht="12" customHeight="1">
      <c r="A118" s="421" t="s">
        <v>2957</v>
      </c>
      <c r="B118" s="94" t="s">
        <v>2960</v>
      </c>
      <c r="C118" s="133" t="s">
        <v>539</v>
      </c>
      <c r="D118" s="170">
        <v>0.27209302325581386</v>
      </c>
      <c r="E118" s="170">
        <f t="shared" si="7"/>
        <v>0.27209302325581386</v>
      </c>
    </row>
    <row r="119" spans="1:5" ht="12" customHeight="1">
      <c r="A119" s="421" t="s">
        <v>2963</v>
      </c>
      <c r="B119" s="94" t="s">
        <v>2961</v>
      </c>
      <c r="C119" s="133" t="s">
        <v>539</v>
      </c>
      <c r="D119" s="170">
        <v>3.0474418604651157</v>
      </c>
      <c r="E119" s="170">
        <f t="shared" si="7"/>
        <v>3.0474418604651157</v>
      </c>
    </row>
    <row r="120" spans="1:5" ht="12" customHeight="1">
      <c r="A120" s="421" t="s">
        <v>2964</v>
      </c>
      <c r="B120" s="94" t="s">
        <v>2962</v>
      </c>
      <c r="C120" s="133" t="s">
        <v>539</v>
      </c>
      <c r="D120" s="170">
        <v>0.5986046511627906</v>
      </c>
      <c r="E120" s="170">
        <f t="shared" si="7"/>
        <v>0.5986046511627906</v>
      </c>
    </row>
    <row r="121" spans="1:5" ht="12" customHeight="1">
      <c r="A121" s="8"/>
      <c r="B121" s="80"/>
      <c r="C121" s="114"/>
      <c r="D121" s="85"/>
      <c r="E121" s="85"/>
    </row>
    <row r="122" spans="1:5" ht="12" customHeight="1">
      <c r="A122" s="8"/>
      <c r="B122" s="80"/>
      <c r="C122" s="114"/>
      <c r="D122" s="85"/>
      <c r="E122" s="85"/>
    </row>
    <row r="123" spans="1:5" ht="15">
      <c r="A123" s="90" t="s">
        <v>2970</v>
      </c>
      <c r="B123" s="95"/>
      <c r="C123" s="141"/>
      <c r="D123" s="95"/>
      <c r="E123" s="95"/>
    </row>
    <row r="124" spans="1:5" ht="12" customHeight="1">
      <c r="A124" s="11"/>
      <c r="B124" s="12"/>
      <c r="C124" s="142"/>
      <c r="D124" s="10"/>
      <c r="E124" s="10"/>
    </row>
    <row r="125" spans="1:5" ht="12" customHeight="1">
      <c r="A125" s="89" t="s">
        <v>152</v>
      </c>
      <c r="B125" s="94" t="s">
        <v>1576</v>
      </c>
      <c r="C125" s="133" t="s">
        <v>1573</v>
      </c>
      <c r="D125" s="88">
        <v>39.181395348837199</v>
      </c>
      <c r="E125" s="88">
        <f t="shared" ref="E125:E131" si="8">(D125+D125*$E$14)*(1-$E$13)</f>
        <v>39.181395348837199</v>
      </c>
    </row>
    <row r="126" spans="1:5" ht="12" customHeight="1">
      <c r="A126" s="89" t="s">
        <v>153</v>
      </c>
      <c r="B126" s="94" t="s">
        <v>1577</v>
      </c>
      <c r="C126" s="133" t="s">
        <v>1572</v>
      </c>
      <c r="D126" s="88">
        <v>48.976744186046503</v>
      </c>
      <c r="E126" s="88">
        <f t="shared" si="8"/>
        <v>48.976744186046503</v>
      </c>
    </row>
    <row r="127" spans="1:5" ht="12" customHeight="1">
      <c r="A127" s="89" t="s">
        <v>1574</v>
      </c>
      <c r="B127" s="94" t="s">
        <v>1578</v>
      </c>
      <c r="C127" s="133" t="s">
        <v>1579</v>
      </c>
      <c r="D127" s="88">
        <v>20.134883720930226</v>
      </c>
      <c r="E127" s="88">
        <f t="shared" si="8"/>
        <v>20.134883720930226</v>
      </c>
    </row>
    <row r="128" spans="1:5" ht="12" customHeight="1">
      <c r="A128" s="89" t="s">
        <v>1575</v>
      </c>
      <c r="B128" s="94" t="s">
        <v>1581</v>
      </c>
      <c r="C128" s="133" t="s">
        <v>1580</v>
      </c>
      <c r="D128" s="88">
        <v>26.120930232558138</v>
      </c>
      <c r="E128" s="88">
        <f t="shared" si="8"/>
        <v>26.120930232558138</v>
      </c>
    </row>
    <row r="129" spans="1:5" ht="12" customHeight="1">
      <c r="A129" s="89" t="s">
        <v>1585</v>
      </c>
      <c r="B129" s="94" t="s">
        <v>1583</v>
      </c>
      <c r="C129" s="133" t="s">
        <v>539</v>
      </c>
      <c r="D129" s="170">
        <v>1.3604651162790695</v>
      </c>
      <c r="E129" s="170">
        <f t="shared" si="8"/>
        <v>1.3604651162790695</v>
      </c>
    </row>
    <row r="130" spans="1:5" ht="12" customHeight="1">
      <c r="A130" s="89" t="s">
        <v>1586</v>
      </c>
      <c r="B130" s="94" t="s">
        <v>1582</v>
      </c>
      <c r="C130" s="133" t="s">
        <v>539</v>
      </c>
      <c r="D130" s="170">
        <v>1.1427906976744184</v>
      </c>
      <c r="E130" s="170">
        <f t="shared" si="8"/>
        <v>1.1427906976744184</v>
      </c>
    </row>
    <row r="131" spans="1:5" ht="12" customHeight="1">
      <c r="A131" s="89" t="s">
        <v>1587</v>
      </c>
      <c r="B131" s="94" t="s">
        <v>1584</v>
      </c>
      <c r="C131" s="133" t="s">
        <v>539</v>
      </c>
      <c r="D131" s="170">
        <v>0.53330232558139512</v>
      </c>
      <c r="E131" s="170">
        <f t="shared" si="8"/>
        <v>0.53330232558139512</v>
      </c>
    </row>
    <row r="132" spans="1:5" ht="12" customHeight="1">
      <c r="A132" s="13"/>
      <c r="D132" s="134"/>
      <c r="E132" s="134"/>
    </row>
    <row r="133" spans="1:5" ht="12" customHeight="1">
      <c r="A133" s="13"/>
      <c r="D133" s="134"/>
      <c r="E133" s="134"/>
    </row>
    <row r="134" spans="1:5" s="119" customFormat="1" ht="12.75">
      <c r="A134" s="112" t="s">
        <v>1121</v>
      </c>
      <c r="B134" s="113"/>
      <c r="C134" s="143"/>
      <c r="D134" s="109"/>
      <c r="E134" s="109"/>
    </row>
    <row r="135" spans="1:5" s="119" customFormat="1" ht="12.75">
      <c r="A135" s="114"/>
      <c r="B135" s="2"/>
      <c r="C135" s="134"/>
      <c r="D135" s="50"/>
      <c r="E135" s="50"/>
    </row>
    <row r="136" spans="1:5" s="119" customFormat="1" ht="12.75">
      <c r="A136" s="114" t="s">
        <v>2607</v>
      </c>
      <c r="B136" s="2"/>
      <c r="C136" s="134"/>
      <c r="D136" s="50"/>
      <c r="E136" s="50"/>
    </row>
    <row r="137" spans="1:5" s="119" customFormat="1" ht="12.75">
      <c r="A137" s="114" t="s">
        <v>2608</v>
      </c>
      <c r="B137" s="2"/>
      <c r="C137" s="134"/>
      <c r="D137" s="50"/>
      <c r="E137" s="50"/>
    </row>
    <row r="138" spans="1:5" s="119" customFormat="1" ht="12.75">
      <c r="A138" s="13"/>
      <c r="B138" s="2"/>
      <c r="C138" s="134"/>
      <c r="D138" s="50"/>
      <c r="E138" s="50"/>
    </row>
    <row r="139" spans="1:5" s="119" customFormat="1" ht="12.75">
      <c r="A139" s="114" t="s">
        <v>1569</v>
      </c>
      <c r="B139" s="2"/>
      <c r="C139" s="134"/>
      <c r="D139" s="50"/>
      <c r="E139" s="50"/>
    </row>
    <row r="140" spans="1:5" s="119" customFormat="1" ht="12.75">
      <c r="A140" s="114" t="s">
        <v>1571</v>
      </c>
      <c r="B140" s="2"/>
      <c r="C140" s="134"/>
      <c r="D140" s="50"/>
      <c r="E140" s="50"/>
    </row>
    <row r="141" spans="1:5" s="119" customFormat="1" ht="12.75">
      <c r="A141" s="114" t="s">
        <v>1570</v>
      </c>
      <c r="B141" s="2"/>
      <c r="C141" s="134"/>
      <c r="D141" s="50"/>
      <c r="E141" s="50"/>
    </row>
    <row r="142" spans="1:5" s="119" customFormat="1" ht="12.75">
      <c r="A142" s="114"/>
      <c r="B142" s="2"/>
      <c r="C142" s="134"/>
      <c r="D142" s="50"/>
      <c r="E142" s="50"/>
    </row>
    <row r="143" spans="1:5" s="118" customFormat="1" ht="12.75">
      <c r="A143" s="511" t="s">
        <v>1215</v>
      </c>
      <c r="B143" s="511"/>
      <c r="C143" s="511"/>
      <c r="D143" s="511"/>
    </row>
    <row r="144" spans="1:5" s="118" customFormat="1" ht="12.75">
      <c r="A144" s="511" t="s">
        <v>110</v>
      </c>
      <c r="B144" s="511"/>
      <c r="C144" s="511"/>
      <c r="D144" s="511"/>
    </row>
  </sheetData>
  <sheetProtection selectLockedCells="1" selectUnlockedCells="1"/>
  <mergeCells count="2">
    <mergeCell ref="A143:D143"/>
    <mergeCell ref="A144:D144"/>
  </mergeCells>
  <hyperlinks>
    <hyperlink ref="A144" location="1! Содержание.A1" display="ВЕРНУТЬСЯ К СОДЕРЖАНИЮ"/>
    <hyperlink ref="A143" location="1! Содержание.A1" display="ВЕРНУТЬСЯ К СОДЕРЖАНИЮ"/>
    <hyperlink ref="A7" location="'4. Противопожарные'!A134" display="* См. также примечания в нижней части данной страницы."/>
    <hyperlink ref="C34" r:id="rId1"/>
    <hyperlink ref="C35" r:id="rId2"/>
    <hyperlink ref="C36" r:id="rId3"/>
    <hyperlink ref="C37" r:id="rId4"/>
    <hyperlink ref="C38" r:id="rId5"/>
    <hyperlink ref="C39" r:id="rId6"/>
    <hyperlink ref="C73" r:id="rId7"/>
    <hyperlink ref="C74" r:id="rId8"/>
    <hyperlink ref="C75" r:id="rId9"/>
    <hyperlink ref="C76" r:id="rId10"/>
    <hyperlink ref="C77" r:id="rId11"/>
    <hyperlink ref="C78" r:id="rId12"/>
    <hyperlink ref="C92" r:id="rId13"/>
    <hyperlink ref="C93" r:id="rId14"/>
    <hyperlink ref="C94" r:id="rId15"/>
    <hyperlink ref="C95" r:id="rId16"/>
    <hyperlink ref="C96" r:id="rId17"/>
    <hyperlink ref="C126" r:id="rId18"/>
    <hyperlink ref="C125" r:id="rId19"/>
    <hyperlink ref="C127" r:id="rId20"/>
    <hyperlink ref="C128" r:id="rId21"/>
    <hyperlink ref="A143:D143" location="'4. Противопожарные'!A1" display="ВЕРНУТЬСЯ НА НАЧАЛО СТРАНИЦЫ"/>
    <hyperlink ref="A144:D144" location="'1. Содержание'!A1" display="ВЕРНУТЬСЯ К СОДЕРЖАНИЮ"/>
    <hyperlink ref="C99" r:id="rId22"/>
    <hyperlink ref="C106" r:id="rId23"/>
    <hyperlink ref="C105" r:id="rId24"/>
    <hyperlink ref="C104" r:id="rId25"/>
    <hyperlink ref="C103" r:id="rId26"/>
    <hyperlink ref="C102" r:id="rId27"/>
    <hyperlink ref="C101" r:id="rId28"/>
    <hyperlink ref="C100" r:id="rId29"/>
    <hyperlink ref="C53" r:id="rId30"/>
    <hyperlink ref="C54" r:id="rId31"/>
    <hyperlink ref="C55" r:id="rId32"/>
    <hyperlink ref="C56" r:id="rId33"/>
    <hyperlink ref="C57" r:id="rId34"/>
    <hyperlink ref="C58" r:id="rId35"/>
    <hyperlink ref="C59" r:id="rId36"/>
    <hyperlink ref="C60" r:id="rId37"/>
    <hyperlink ref="C15" r:id="rId38"/>
    <hyperlink ref="C16" r:id="rId39"/>
    <hyperlink ref="C17" r:id="rId40"/>
    <hyperlink ref="C18" r:id="rId41"/>
    <hyperlink ref="C19" r:id="rId42"/>
    <hyperlink ref="C20" r:id="rId43"/>
    <hyperlink ref="C21" r:id="rId44"/>
    <hyperlink ref="C22" r:id="rId45"/>
    <hyperlink ref="C63" r:id="rId46"/>
    <hyperlink ref="C64" r:id="rId47"/>
    <hyperlink ref="C65" r:id="rId48"/>
    <hyperlink ref="C66" r:id="rId49"/>
    <hyperlink ref="C67" r:id="rId50"/>
    <hyperlink ref="C68" r:id="rId51"/>
    <hyperlink ref="C69" r:id="rId52"/>
    <hyperlink ref="C70" r:id="rId53"/>
    <hyperlink ref="C25" r:id="rId54"/>
    <hyperlink ref="C26" r:id="rId55"/>
    <hyperlink ref="C27" r:id="rId56"/>
    <hyperlink ref="C28" r:id="rId57"/>
    <hyperlink ref="C29" r:id="rId58"/>
    <hyperlink ref="C30" r:id="rId59"/>
    <hyperlink ref="C31" r:id="rId60"/>
    <hyperlink ref="A10" r:id="rId61"/>
    <hyperlink ref="A9" r:id="rId62"/>
    <hyperlink ref="C42" r:id="rId63"/>
    <hyperlink ref="C43" r:id="rId64"/>
    <hyperlink ref="C44" r:id="rId65"/>
    <hyperlink ref="C45" r:id="rId66"/>
    <hyperlink ref="C46" r:id="rId67"/>
    <hyperlink ref="C47" r:id="rId68"/>
    <hyperlink ref="C81" r:id="rId69"/>
    <hyperlink ref="C82" r:id="rId70"/>
    <hyperlink ref="C83" r:id="rId71"/>
    <hyperlink ref="C84" r:id="rId72"/>
    <hyperlink ref="C85" r:id="rId73"/>
    <hyperlink ref="C86" r:id="rId74"/>
  </hyperlinks>
  <pageMargins left="0.55138888888888893" right="0.19652777777777777" top="0.31527777777777777" bottom="0.19652777777777777" header="0.51180555555555551" footer="0.51180555555555551"/>
  <pageSetup scale="88" firstPageNumber="0" orientation="portrait" horizontalDpi="300" verticalDpi="300" r:id="rId75"/>
  <headerFooter alignWithMargins="0"/>
  <drawing r:id="rId76"/>
</worksheet>
</file>

<file path=xl/worksheets/sheet5.xml><?xml version="1.0" encoding="utf-8"?>
<worksheet xmlns="http://schemas.openxmlformats.org/spreadsheetml/2006/main" xmlns:r="http://schemas.openxmlformats.org/officeDocument/2006/relationships">
  <sheetPr codeName="Лист8" enableFormatConditionsCalculation="0">
    <tabColor theme="9" tint="0.59999389629810485"/>
  </sheetPr>
  <dimension ref="A1:AJ258"/>
  <sheetViews>
    <sheetView zoomScaleNormal="100" zoomScaleSheetLayoutView="100" workbookViewId="0">
      <pane ySplit="23" topLeftCell="A24" activePane="bottomLeft" state="frozen"/>
      <selection pane="bottomLeft"/>
    </sheetView>
  </sheetViews>
  <sheetFormatPr defaultRowHeight="12.75"/>
  <cols>
    <col min="1" max="1" width="4.140625" style="20" customWidth="1"/>
    <col min="2" max="2" width="8.140625" style="257" customWidth="1"/>
    <col min="3" max="3" width="14" style="16" customWidth="1"/>
    <col min="4" max="4" width="4" style="16" customWidth="1"/>
    <col min="5" max="5" width="5.5703125" style="42" customWidth="1"/>
    <col min="6" max="6" width="7.28515625" style="20" customWidth="1"/>
    <col min="7" max="7" width="7.28515625" style="20" hidden="1" customWidth="1"/>
    <col min="8" max="36" width="5.140625" style="17" customWidth="1"/>
    <col min="37" max="16384" width="9.140625" style="19"/>
  </cols>
  <sheetData>
    <row r="1" spans="1:36" ht="15.75">
      <c r="A1" s="372" t="s">
        <v>2437</v>
      </c>
      <c r="B1" s="372"/>
      <c r="C1" s="372"/>
      <c r="D1" s="372"/>
      <c r="E1" s="372"/>
      <c r="F1" s="372"/>
      <c r="G1" s="372"/>
      <c r="H1" s="372"/>
      <c r="I1" s="372"/>
      <c r="J1" s="372"/>
      <c r="K1" s="372"/>
      <c r="L1" s="372"/>
      <c r="M1" s="372"/>
      <c r="N1" s="372"/>
      <c r="O1" s="372"/>
      <c r="P1" s="372"/>
      <c r="Q1" s="372"/>
      <c r="R1" s="372"/>
      <c r="S1" s="372"/>
      <c r="T1" s="372"/>
      <c r="U1" s="372"/>
      <c r="V1" s="372"/>
      <c r="W1" s="372"/>
      <c r="X1" s="372"/>
      <c r="Y1" s="203"/>
      <c r="Z1" s="203"/>
      <c r="AD1" s="19"/>
      <c r="AE1" s="19"/>
      <c r="AF1" s="19"/>
      <c r="AG1" s="50"/>
      <c r="AH1" s="50"/>
      <c r="AI1" s="50"/>
      <c r="AJ1" s="50"/>
    </row>
    <row r="2" spans="1:36" ht="15.75">
      <c r="A2" s="203" t="s">
        <v>1865</v>
      </c>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D2" s="19"/>
      <c r="AE2" s="19"/>
      <c r="AF2" s="19"/>
      <c r="AG2" s="50"/>
      <c r="AH2" s="50"/>
      <c r="AI2" s="50"/>
      <c r="AJ2" s="50"/>
    </row>
    <row r="3" spans="1:36" ht="15.75">
      <c r="A3" s="115" t="s">
        <v>3165</v>
      </c>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D3" s="19"/>
      <c r="AE3" s="19"/>
      <c r="AF3" s="19"/>
      <c r="AG3" s="50"/>
      <c r="AH3" s="50"/>
      <c r="AI3" s="50"/>
      <c r="AJ3" s="50"/>
    </row>
    <row r="4" spans="1:36">
      <c r="A4" s="469" t="s">
        <v>2966</v>
      </c>
      <c r="B4" s="18"/>
      <c r="C4" s="17"/>
      <c r="D4" s="17"/>
      <c r="E4" s="17"/>
      <c r="F4" s="17"/>
      <c r="G4" s="17"/>
      <c r="AD4" s="19"/>
      <c r="AE4" s="19"/>
      <c r="AF4" s="19"/>
      <c r="AG4" s="50"/>
      <c r="AH4" s="50"/>
      <c r="AI4" s="50"/>
      <c r="AJ4" s="50"/>
    </row>
    <row r="5" spans="1:36">
      <c r="A5" s="242"/>
      <c r="B5" s="517" t="s">
        <v>1235</v>
      </c>
      <c r="C5" s="517"/>
      <c r="D5" s="517"/>
      <c r="E5" s="517"/>
      <c r="F5" s="517"/>
      <c r="G5" s="517"/>
      <c r="H5" s="517"/>
      <c r="I5" s="517"/>
      <c r="J5" s="517"/>
      <c r="K5" s="517"/>
      <c r="L5" s="517"/>
      <c r="M5" s="517"/>
      <c r="N5" s="517"/>
      <c r="O5" s="517"/>
      <c r="P5" s="517"/>
      <c r="Q5" s="517"/>
      <c r="R5" s="517"/>
      <c r="S5" s="517"/>
      <c r="AD5" s="19"/>
      <c r="AE5" s="19"/>
      <c r="AF5" s="19"/>
      <c r="AG5" s="50"/>
      <c r="AH5" s="50"/>
      <c r="AI5" s="50"/>
      <c r="AJ5" s="50"/>
    </row>
    <row r="6" spans="1:36">
      <c r="A6" s="268"/>
      <c r="B6" s="18"/>
      <c r="C6" s="17"/>
      <c r="D6" s="17"/>
      <c r="E6" s="17"/>
      <c r="F6" s="17"/>
      <c r="G6" s="17"/>
      <c r="R6" s="20"/>
      <c r="S6" s="20"/>
      <c r="AD6" s="19"/>
      <c r="AE6" s="19"/>
      <c r="AF6" s="19"/>
      <c r="AG6" s="50"/>
      <c r="AH6" s="50"/>
      <c r="AI6" s="50"/>
      <c r="AJ6" s="50"/>
    </row>
    <row r="7" spans="1:36">
      <c r="A7" s="33"/>
      <c r="B7" s="517" t="s">
        <v>1997</v>
      </c>
      <c r="C7" s="517"/>
      <c r="D7" s="517"/>
      <c r="E7" s="517"/>
      <c r="F7" s="517"/>
      <c r="G7" s="517"/>
      <c r="H7" s="517"/>
      <c r="I7" s="517"/>
      <c r="J7" s="517"/>
      <c r="K7" s="517"/>
      <c r="L7" s="517"/>
      <c r="M7" s="517"/>
      <c r="N7" s="517"/>
      <c r="O7" s="517"/>
      <c r="P7" s="517"/>
      <c r="Q7" s="517"/>
      <c r="R7" s="517"/>
      <c r="S7" s="517"/>
      <c r="AD7" s="19"/>
      <c r="AE7" s="19"/>
      <c r="AF7" s="19"/>
      <c r="AG7" s="50"/>
      <c r="AH7" s="50"/>
      <c r="AI7" s="50"/>
      <c r="AJ7" s="50"/>
    </row>
    <row r="8" spans="1:36">
      <c r="A8" s="33"/>
      <c r="B8" s="517" t="s">
        <v>2429</v>
      </c>
      <c r="C8" s="517"/>
      <c r="D8" s="517"/>
      <c r="E8" s="517"/>
      <c r="F8" s="517"/>
      <c r="G8" s="517"/>
      <c r="H8" s="517"/>
      <c r="I8" s="517"/>
      <c r="J8" s="517"/>
      <c r="K8" s="517"/>
      <c r="L8" s="517"/>
      <c r="M8" s="517"/>
      <c r="N8" s="517"/>
      <c r="O8" s="517"/>
      <c r="P8" s="517"/>
      <c r="Q8" s="517"/>
      <c r="R8" s="517"/>
      <c r="S8" s="517"/>
      <c r="T8" s="20"/>
      <c r="U8" s="20"/>
      <c r="V8" s="20"/>
      <c r="W8" s="20"/>
      <c r="X8" s="20"/>
      <c r="Y8" s="20"/>
      <c r="Z8" s="20"/>
      <c r="AA8" s="20"/>
      <c r="AB8" s="20"/>
      <c r="AC8" s="20"/>
      <c r="AD8" s="20"/>
      <c r="AE8" s="20"/>
      <c r="AF8" s="20"/>
      <c r="AG8" s="50"/>
      <c r="AH8" s="50"/>
      <c r="AI8" s="50"/>
      <c r="AJ8" s="50"/>
    </row>
    <row r="9" spans="1:36">
      <c r="A9" s="33"/>
      <c r="B9" s="517" t="s">
        <v>1989</v>
      </c>
      <c r="C9" s="517"/>
      <c r="D9" s="517"/>
      <c r="E9" s="517"/>
      <c r="F9" s="517"/>
      <c r="G9" s="517"/>
      <c r="H9" s="517"/>
      <c r="I9" s="517"/>
      <c r="J9" s="517"/>
      <c r="K9" s="517"/>
      <c r="L9" s="517"/>
      <c r="M9" s="517"/>
      <c r="N9" s="517"/>
      <c r="O9" s="517"/>
      <c r="P9" s="517"/>
      <c r="Q9" s="517"/>
      <c r="R9" s="517"/>
      <c r="S9" s="517"/>
      <c r="T9" s="20"/>
      <c r="U9" s="20"/>
      <c r="V9" s="20"/>
      <c r="W9" s="20"/>
      <c r="X9" s="20"/>
      <c r="Y9" s="20"/>
      <c r="Z9" s="20"/>
      <c r="AA9" s="20"/>
      <c r="AB9" s="20"/>
      <c r="AC9" s="20"/>
      <c r="AD9" s="20"/>
      <c r="AE9" s="20"/>
      <c r="AF9" s="20"/>
      <c r="AG9" s="50"/>
      <c r="AH9" s="50"/>
      <c r="AI9" s="50"/>
      <c r="AJ9" s="50"/>
    </row>
    <row r="10" spans="1:36">
      <c r="A10" s="33"/>
      <c r="B10" s="517" t="s">
        <v>2430</v>
      </c>
      <c r="C10" s="517"/>
      <c r="D10" s="517"/>
      <c r="E10" s="517"/>
      <c r="F10" s="517"/>
      <c r="G10" s="517"/>
      <c r="H10" s="517"/>
      <c r="I10" s="517"/>
      <c r="J10" s="517"/>
      <c r="K10" s="517"/>
      <c r="L10" s="517"/>
      <c r="M10" s="517"/>
      <c r="N10" s="517"/>
      <c r="O10" s="517"/>
      <c r="P10" s="517"/>
      <c r="Q10" s="517"/>
      <c r="R10" s="517"/>
      <c r="S10" s="517"/>
      <c r="T10" s="20"/>
      <c r="U10" s="20"/>
      <c r="V10" s="20"/>
      <c r="W10" s="20"/>
      <c r="X10" s="20"/>
      <c r="Y10" s="20"/>
      <c r="Z10" s="20"/>
      <c r="AA10" s="20"/>
      <c r="AB10" s="20"/>
      <c r="AC10" s="20"/>
      <c r="AD10" s="20"/>
      <c r="AE10" s="20"/>
      <c r="AF10" s="20"/>
      <c r="AG10" s="50"/>
      <c r="AH10" s="50"/>
      <c r="AI10" s="50"/>
      <c r="AJ10" s="50"/>
    </row>
    <row r="11" spans="1:36">
      <c r="A11" s="33"/>
      <c r="B11" s="517" t="s">
        <v>1991</v>
      </c>
      <c r="C11" s="517"/>
      <c r="D11" s="517"/>
      <c r="E11" s="517"/>
      <c r="F11" s="517"/>
      <c r="G11" s="517"/>
      <c r="H11" s="517"/>
      <c r="I11" s="517"/>
      <c r="J11" s="517"/>
      <c r="K11" s="517"/>
      <c r="L11" s="517"/>
      <c r="M11" s="517"/>
      <c r="N11" s="517"/>
      <c r="O11" s="517"/>
      <c r="P11" s="517"/>
      <c r="Q11" s="517"/>
      <c r="R11" s="517"/>
      <c r="S11" s="517"/>
      <c r="T11" s="20"/>
      <c r="U11" s="20"/>
      <c r="V11" s="20"/>
      <c r="W11" s="20"/>
      <c r="X11" s="20"/>
      <c r="Y11" s="20"/>
      <c r="Z11" s="20"/>
      <c r="AA11" s="20"/>
      <c r="AB11" s="20"/>
      <c r="AC11" s="20"/>
      <c r="AD11" s="20"/>
      <c r="AE11" s="20"/>
      <c r="AF11" s="20"/>
      <c r="AG11" s="80"/>
      <c r="AH11" s="435" t="s">
        <v>2746</v>
      </c>
      <c r="AI11" s="85"/>
      <c r="AJ11" s="436">
        <v>0</v>
      </c>
    </row>
    <row r="12" spans="1:36">
      <c r="A12" s="33"/>
      <c r="B12" s="517" t="s">
        <v>1993</v>
      </c>
      <c r="C12" s="517"/>
      <c r="D12" s="517"/>
      <c r="E12" s="517"/>
      <c r="F12" s="517"/>
      <c r="G12" s="517"/>
      <c r="H12" s="517"/>
      <c r="I12" s="517"/>
      <c r="J12" s="517"/>
      <c r="K12" s="517"/>
      <c r="L12" s="517"/>
      <c r="M12" s="517"/>
      <c r="N12" s="517"/>
      <c r="O12" s="517"/>
      <c r="P12" s="517"/>
      <c r="Q12" s="517"/>
      <c r="R12" s="517"/>
      <c r="S12" s="517"/>
      <c r="T12" s="20"/>
      <c r="U12" s="20"/>
      <c r="V12" s="20"/>
      <c r="W12" s="20"/>
      <c r="X12" s="20"/>
      <c r="Y12" s="20"/>
      <c r="Z12" s="20"/>
      <c r="AA12" s="20"/>
      <c r="AB12" s="20"/>
      <c r="AC12" s="20"/>
      <c r="AD12" s="20"/>
      <c r="AE12" s="20"/>
      <c r="AF12" s="20"/>
      <c r="AG12" s="84"/>
      <c r="AH12" s="434" t="s">
        <v>2967</v>
      </c>
      <c r="AI12" s="434"/>
      <c r="AJ12" s="436">
        <v>0</v>
      </c>
    </row>
    <row r="13" spans="1:36">
      <c r="A13" s="50"/>
      <c r="B13" s="50"/>
      <c r="C13" s="50"/>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row>
    <row r="14" spans="1:36" ht="12.75" customHeight="1">
      <c r="A14" s="521" t="s">
        <v>157</v>
      </c>
      <c r="B14" s="523" t="s">
        <v>158</v>
      </c>
      <c r="C14" s="524" t="s">
        <v>1938</v>
      </c>
      <c r="D14" s="530" t="s">
        <v>1345</v>
      </c>
      <c r="E14" s="521" t="s">
        <v>159</v>
      </c>
      <c r="F14" s="515" t="s">
        <v>1920</v>
      </c>
      <c r="G14" s="515" t="s">
        <v>1920</v>
      </c>
      <c r="H14" s="533" t="s">
        <v>1870</v>
      </c>
      <c r="I14" s="533"/>
      <c r="J14" s="533"/>
      <c r="K14" s="533"/>
      <c r="L14" s="533"/>
      <c r="M14" s="533"/>
      <c r="N14" s="533"/>
      <c r="O14" s="533"/>
      <c r="P14" s="533"/>
      <c r="Q14" s="533"/>
      <c r="R14" s="533"/>
      <c r="S14" s="533"/>
      <c r="T14" s="533"/>
      <c r="U14" s="533"/>
      <c r="V14" s="533"/>
      <c r="W14" s="533"/>
      <c r="X14" s="533"/>
      <c r="Y14" s="533"/>
      <c r="Z14" s="533"/>
      <c r="AA14" s="533"/>
      <c r="AB14" s="533"/>
      <c r="AC14" s="533"/>
      <c r="AD14" s="533"/>
      <c r="AE14" s="533"/>
      <c r="AF14" s="533"/>
      <c r="AG14" s="533"/>
      <c r="AH14" s="533"/>
      <c r="AI14" s="533"/>
      <c r="AJ14" s="533"/>
    </row>
    <row r="15" spans="1:36" ht="12.75" customHeight="1">
      <c r="A15" s="521"/>
      <c r="B15" s="523"/>
      <c r="C15" s="524"/>
      <c r="D15" s="531"/>
      <c r="E15" s="521"/>
      <c r="F15" s="515"/>
      <c r="G15" s="515"/>
      <c r="H15" s="534" t="s">
        <v>1873</v>
      </c>
      <c r="I15" s="535"/>
      <c r="J15" s="535"/>
      <c r="K15" s="535"/>
      <c r="L15" s="535"/>
      <c r="M15" s="535"/>
      <c r="N15" s="535"/>
      <c r="O15" s="535"/>
      <c r="P15" s="535"/>
      <c r="Q15" s="535"/>
      <c r="R15" s="535"/>
      <c r="S15" s="535"/>
      <c r="T15" s="535"/>
      <c r="U15" s="535"/>
      <c r="V15" s="535"/>
      <c r="W15" s="535"/>
      <c r="X15" s="535"/>
      <c r="Y15" s="535"/>
      <c r="Z15" s="535"/>
      <c r="AA15" s="535"/>
      <c r="AB15" s="535"/>
      <c r="AC15" s="535"/>
      <c r="AD15" s="535"/>
      <c r="AE15" s="535"/>
      <c r="AF15" s="536"/>
      <c r="AG15" s="534" t="s">
        <v>1922</v>
      </c>
      <c r="AH15" s="535"/>
      <c r="AI15" s="535"/>
      <c r="AJ15" s="536"/>
    </row>
    <row r="16" spans="1:36">
      <c r="A16" s="521"/>
      <c r="B16" s="523"/>
      <c r="C16" s="524"/>
      <c r="D16" s="531"/>
      <c r="E16" s="521"/>
      <c r="F16" s="515"/>
      <c r="G16" s="515"/>
      <c r="H16" s="522" t="s">
        <v>1923</v>
      </c>
      <c r="I16" s="522"/>
      <c r="J16" s="522"/>
      <c r="K16" s="522"/>
      <c r="L16" s="522"/>
      <c r="M16" s="522"/>
      <c r="N16" s="522"/>
      <c r="O16" s="522"/>
      <c r="P16" s="522"/>
      <c r="Q16" s="522"/>
      <c r="R16" s="522"/>
      <c r="S16" s="522"/>
      <c r="T16" s="522"/>
      <c r="U16" s="522"/>
      <c r="V16" s="537" t="s">
        <v>1924</v>
      </c>
      <c r="W16" s="538"/>
      <c r="X16" s="538"/>
      <c r="Y16" s="538"/>
      <c r="Z16" s="538"/>
      <c r="AA16" s="538"/>
      <c r="AB16" s="538"/>
      <c r="AC16" s="538"/>
      <c r="AD16" s="538"/>
      <c r="AE16" s="538"/>
      <c r="AF16" s="539"/>
      <c r="AG16" s="522" t="s">
        <v>1982</v>
      </c>
      <c r="AH16" s="522"/>
      <c r="AI16" s="522"/>
      <c r="AJ16" s="522"/>
    </row>
    <row r="17" spans="1:36">
      <c r="A17" s="521"/>
      <c r="B17" s="523"/>
      <c r="C17" s="524"/>
      <c r="D17" s="531"/>
      <c r="E17" s="521"/>
      <c r="F17" s="515"/>
      <c r="G17" s="515"/>
      <c r="H17" s="522" t="s">
        <v>1875</v>
      </c>
      <c r="I17" s="522"/>
      <c r="J17" s="522"/>
      <c r="K17" s="522"/>
      <c r="L17" s="522"/>
      <c r="M17" s="522"/>
      <c r="N17" s="522"/>
      <c r="O17" s="522" t="s">
        <v>1878</v>
      </c>
      <c r="P17" s="522"/>
      <c r="Q17" s="522"/>
      <c r="R17" s="522"/>
      <c r="S17" s="522"/>
      <c r="T17" s="522"/>
      <c r="U17" s="522"/>
      <c r="V17" s="537" t="s">
        <v>1875</v>
      </c>
      <c r="W17" s="538"/>
      <c r="X17" s="538"/>
      <c r="Y17" s="538"/>
      <c r="Z17" s="538"/>
      <c r="AA17" s="538"/>
      <c r="AB17" s="538"/>
      <c r="AC17" s="538"/>
      <c r="AD17" s="538"/>
      <c r="AE17" s="538"/>
      <c r="AF17" s="539"/>
      <c r="AG17" s="522" t="s">
        <v>1875</v>
      </c>
      <c r="AH17" s="522"/>
      <c r="AI17" s="522"/>
      <c r="AJ17" s="522"/>
    </row>
    <row r="18" spans="1:36" ht="71.25" customHeight="1">
      <c r="A18" s="521"/>
      <c r="B18" s="523"/>
      <c r="C18" s="524"/>
      <c r="D18" s="532"/>
      <c r="E18" s="521"/>
      <c r="F18" s="515"/>
      <c r="G18" s="515"/>
      <c r="H18" s="263" t="s">
        <v>163</v>
      </c>
      <c r="I18" s="263" t="s">
        <v>2063</v>
      </c>
      <c r="J18" s="263" t="s">
        <v>164</v>
      </c>
      <c r="K18" s="263" t="s">
        <v>2947</v>
      </c>
      <c r="L18" s="263" t="s">
        <v>166</v>
      </c>
      <c r="M18" s="263" t="s">
        <v>2948</v>
      </c>
      <c r="N18" s="263" t="s">
        <v>168</v>
      </c>
      <c r="O18" s="263" t="s">
        <v>170</v>
      </c>
      <c r="P18" s="263" t="s">
        <v>2062</v>
      </c>
      <c r="Q18" s="263" t="s">
        <v>171</v>
      </c>
      <c r="R18" s="263" t="s">
        <v>2949</v>
      </c>
      <c r="S18" s="263" t="s">
        <v>173</v>
      </c>
      <c r="T18" s="263" t="s">
        <v>2950</v>
      </c>
      <c r="U18" s="263" t="s">
        <v>175</v>
      </c>
      <c r="V18" s="263" t="s">
        <v>177</v>
      </c>
      <c r="W18" s="263" t="s">
        <v>1969</v>
      </c>
      <c r="X18" s="263" t="s">
        <v>178</v>
      </c>
      <c r="Y18" s="263" t="s">
        <v>657</v>
      </c>
      <c r="Z18" s="263" t="s">
        <v>656</v>
      </c>
      <c r="AA18" s="263" t="s">
        <v>179</v>
      </c>
      <c r="AB18" s="263" t="s">
        <v>660</v>
      </c>
      <c r="AC18" s="263" t="s">
        <v>659</v>
      </c>
      <c r="AD18" s="263" t="s">
        <v>180</v>
      </c>
      <c r="AE18" s="263" t="s">
        <v>2953</v>
      </c>
      <c r="AF18" s="465" t="s">
        <v>2954</v>
      </c>
      <c r="AG18" s="264" t="s">
        <v>181</v>
      </c>
      <c r="AH18" s="263" t="s">
        <v>2478</v>
      </c>
      <c r="AI18" s="264" t="s">
        <v>182</v>
      </c>
      <c r="AJ18" s="264" t="s">
        <v>183</v>
      </c>
    </row>
    <row r="19" spans="1:36">
      <c r="A19" s="520" t="s">
        <v>1951</v>
      </c>
      <c r="B19" s="520"/>
      <c r="C19" s="520"/>
      <c r="D19" s="520"/>
      <c r="E19" s="520"/>
      <c r="F19" s="261"/>
      <c r="G19" s="261"/>
      <c r="H19" s="133" t="s">
        <v>1952</v>
      </c>
      <c r="I19" s="133" t="s">
        <v>2946</v>
      </c>
      <c r="J19" s="133" t="s">
        <v>1954</v>
      </c>
      <c r="K19" s="133" t="s">
        <v>1954</v>
      </c>
      <c r="L19" s="133" t="s">
        <v>1955</v>
      </c>
      <c r="M19" s="133" t="s">
        <v>1955</v>
      </c>
      <c r="N19" s="133" t="s">
        <v>1956</v>
      </c>
      <c r="O19" s="133" t="s">
        <v>1960</v>
      </c>
      <c r="P19" s="133" t="s">
        <v>2951</v>
      </c>
      <c r="Q19" s="133" t="s">
        <v>1957</v>
      </c>
      <c r="R19" s="133" t="s">
        <v>1957</v>
      </c>
      <c r="S19" s="133" t="s">
        <v>1955</v>
      </c>
      <c r="T19" s="133" t="s">
        <v>1955</v>
      </c>
      <c r="U19" s="133" t="s">
        <v>1958</v>
      </c>
      <c r="V19" s="133" t="s">
        <v>1953</v>
      </c>
      <c r="W19" s="133" t="s">
        <v>2952</v>
      </c>
      <c r="X19" s="133" t="s">
        <v>1361</v>
      </c>
      <c r="Y19" s="133" t="s">
        <v>1361</v>
      </c>
      <c r="Z19" s="133" t="s">
        <v>1970</v>
      </c>
      <c r="AA19" s="133" t="s">
        <v>1959</v>
      </c>
      <c r="AB19" s="133" t="s">
        <v>1959</v>
      </c>
      <c r="AC19" s="133" t="s">
        <v>1974</v>
      </c>
      <c r="AD19" s="133" t="s">
        <v>1961</v>
      </c>
      <c r="AE19" s="133" t="s">
        <v>1961</v>
      </c>
      <c r="AF19" s="133" t="s">
        <v>539</v>
      </c>
      <c r="AG19" s="133" t="s">
        <v>1962</v>
      </c>
      <c r="AH19" s="133" t="s">
        <v>2477</v>
      </c>
      <c r="AI19" s="133" t="s">
        <v>1963</v>
      </c>
      <c r="AJ19" s="133" t="s">
        <v>1964</v>
      </c>
    </row>
    <row r="20" spans="1:36" ht="12.75" customHeight="1">
      <c r="A20" s="520" t="s">
        <v>184</v>
      </c>
      <c r="B20" s="520"/>
      <c r="C20" s="520"/>
      <c r="D20" s="520"/>
      <c r="E20" s="520"/>
      <c r="F20" s="261"/>
      <c r="G20" s="261"/>
      <c r="H20" s="247" t="s">
        <v>185</v>
      </c>
      <c r="I20" s="247">
        <v>2</v>
      </c>
      <c r="J20" s="247" t="s">
        <v>186</v>
      </c>
      <c r="K20" s="247" t="s">
        <v>186</v>
      </c>
      <c r="L20" s="247">
        <v>10</v>
      </c>
      <c r="M20" s="247">
        <v>10</v>
      </c>
      <c r="N20" s="247">
        <v>20</v>
      </c>
      <c r="O20" s="247" t="s">
        <v>185</v>
      </c>
      <c r="P20" s="247">
        <v>2</v>
      </c>
      <c r="Q20" s="247" t="s">
        <v>186</v>
      </c>
      <c r="R20" s="247" t="s">
        <v>186</v>
      </c>
      <c r="S20" s="247" t="s">
        <v>188</v>
      </c>
      <c r="T20" s="247" t="s">
        <v>188</v>
      </c>
      <c r="U20" s="247" t="s">
        <v>187</v>
      </c>
      <c r="V20" s="247" t="s">
        <v>185</v>
      </c>
      <c r="W20" s="247">
        <v>2</v>
      </c>
      <c r="X20" s="247" t="s">
        <v>186</v>
      </c>
      <c r="Y20" s="247">
        <v>5</v>
      </c>
      <c r="Z20" s="247">
        <v>4</v>
      </c>
      <c r="AA20" s="247" t="s">
        <v>188</v>
      </c>
      <c r="AB20" s="247">
        <v>10</v>
      </c>
      <c r="AC20" s="247">
        <v>8</v>
      </c>
      <c r="AD20" s="247" t="s">
        <v>187</v>
      </c>
      <c r="AE20" s="247">
        <v>20</v>
      </c>
      <c r="AF20" s="247">
        <v>16</v>
      </c>
      <c r="AG20" s="462">
        <v>2.5</v>
      </c>
      <c r="AH20" s="247" t="s">
        <v>189</v>
      </c>
      <c r="AI20" s="247" t="s">
        <v>188</v>
      </c>
      <c r="AJ20" s="247" t="s">
        <v>187</v>
      </c>
    </row>
    <row r="21" spans="1:36" ht="12.75" customHeight="1">
      <c r="A21" s="520" t="s">
        <v>1910</v>
      </c>
      <c r="B21" s="520"/>
      <c r="C21" s="520"/>
      <c r="D21" s="520"/>
      <c r="E21" s="520"/>
      <c r="F21" s="261"/>
      <c r="G21" s="261"/>
      <c r="H21" s="247">
        <v>105</v>
      </c>
      <c r="I21" s="247">
        <v>35</v>
      </c>
      <c r="J21" s="247">
        <v>90</v>
      </c>
      <c r="K21" s="247">
        <v>35</v>
      </c>
      <c r="L21" s="247">
        <v>90</v>
      </c>
      <c r="M21" s="247">
        <v>45</v>
      </c>
      <c r="N21" s="247">
        <v>90</v>
      </c>
      <c r="O21" s="247">
        <v>105</v>
      </c>
      <c r="P21" s="247">
        <v>35</v>
      </c>
      <c r="Q21" s="247">
        <v>90</v>
      </c>
      <c r="R21" s="247">
        <v>35</v>
      </c>
      <c r="S21" s="247">
        <v>90</v>
      </c>
      <c r="T21" s="247">
        <v>45</v>
      </c>
      <c r="U21" s="247">
        <v>90</v>
      </c>
      <c r="V21" s="247">
        <v>90</v>
      </c>
      <c r="W21" s="247">
        <v>35</v>
      </c>
      <c r="X21" s="247">
        <v>90</v>
      </c>
      <c r="Y21" s="247">
        <v>35</v>
      </c>
      <c r="Z21" s="247">
        <v>9</v>
      </c>
      <c r="AA21" s="247">
        <v>90</v>
      </c>
      <c r="AB21" s="247">
        <v>45</v>
      </c>
      <c r="AC21" s="247">
        <v>9</v>
      </c>
      <c r="AD21" s="247">
        <v>90</v>
      </c>
      <c r="AE21" s="247">
        <v>35</v>
      </c>
      <c r="AF21" s="247">
        <v>9</v>
      </c>
      <c r="AG21" s="230" t="s">
        <v>1919</v>
      </c>
      <c r="AH21" s="266" t="s">
        <v>1915</v>
      </c>
      <c r="AI21" s="230" t="s">
        <v>1921</v>
      </c>
      <c r="AJ21" s="230" t="s">
        <v>1921</v>
      </c>
    </row>
    <row r="22" spans="1:36" ht="12.75" hidden="1" customHeight="1">
      <c r="A22" s="516" t="s">
        <v>681</v>
      </c>
      <c r="B22" s="516"/>
      <c r="C22" s="516"/>
      <c r="D22" s="516"/>
      <c r="E22" s="516"/>
      <c r="F22" s="250"/>
      <c r="G22" s="250"/>
      <c r="H22" s="245">
        <v>75.893023255813972</v>
      </c>
      <c r="I22" s="245">
        <v>78.990697674418627</v>
      </c>
      <c r="J22" s="245">
        <v>93.96279069767445</v>
      </c>
      <c r="K22" s="245">
        <v>100.67441860465118</v>
      </c>
      <c r="L22" s="245">
        <v>117.71162790697679</v>
      </c>
      <c r="M22" s="245">
        <v>123.9069767441861</v>
      </c>
      <c r="N22" s="245">
        <v>133.7162790697675</v>
      </c>
      <c r="O22" s="245">
        <v>75.893023255813972</v>
      </c>
      <c r="P22" s="245">
        <v>78.990697674418627</v>
      </c>
      <c r="Q22" s="245">
        <v>93.96279069767445</v>
      </c>
      <c r="R22" s="245">
        <v>100.67441860465118</v>
      </c>
      <c r="S22" s="245">
        <v>117.71162790697679</v>
      </c>
      <c r="T22" s="245">
        <v>123.9069767441861</v>
      </c>
      <c r="U22" s="245">
        <v>133.7162790697675</v>
      </c>
      <c r="V22" s="245">
        <v>104.2883720930233</v>
      </c>
      <c r="W22" s="245">
        <v>103.77209302325585</v>
      </c>
      <c r="X22" s="245">
        <v>132.16744186046517</v>
      </c>
      <c r="Y22" s="245">
        <v>137.84651162790703</v>
      </c>
      <c r="Z22" s="245">
        <v>212.19069767441869</v>
      </c>
      <c r="AA22" s="245">
        <v>177.60000000000005</v>
      </c>
      <c r="AB22" s="245">
        <v>184.82790697674426</v>
      </c>
      <c r="AC22" s="245">
        <v>251.94418604651173</v>
      </c>
      <c r="AD22" s="245">
        <v>194.12093023255818</v>
      </c>
      <c r="AE22" s="245">
        <v>217.86976744186052</v>
      </c>
      <c r="AF22" s="245">
        <v>318.0279069767443</v>
      </c>
      <c r="AG22" s="251">
        <v>185.34418604651168</v>
      </c>
      <c r="AH22" s="245">
        <v>212.70697674418614</v>
      </c>
      <c r="AI22" s="251">
        <v>237.48837209302332</v>
      </c>
      <c r="AJ22" s="251">
        <v>280.339534883721</v>
      </c>
    </row>
    <row r="23" spans="1:36" ht="13.5" customHeight="1">
      <c r="A23" s="516" t="s">
        <v>681</v>
      </c>
      <c r="B23" s="516"/>
      <c r="C23" s="516"/>
      <c r="D23" s="516"/>
      <c r="E23" s="516"/>
      <c r="F23" s="250"/>
      <c r="G23" s="250"/>
      <c r="H23" s="245">
        <f t="shared" ref="H23:AJ23" si="0">H22*(1+$AJ$12)*(1-$AJ$11)</f>
        <v>75.893023255813972</v>
      </c>
      <c r="I23" s="245">
        <f t="shared" si="0"/>
        <v>78.990697674418627</v>
      </c>
      <c r="J23" s="245">
        <f t="shared" si="0"/>
        <v>93.96279069767445</v>
      </c>
      <c r="K23" s="245">
        <f t="shared" si="0"/>
        <v>100.67441860465118</v>
      </c>
      <c r="L23" s="245">
        <f t="shared" si="0"/>
        <v>117.71162790697679</v>
      </c>
      <c r="M23" s="245">
        <f t="shared" si="0"/>
        <v>123.9069767441861</v>
      </c>
      <c r="N23" s="245">
        <f t="shared" si="0"/>
        <v>133.7162790697675</v>
      </c>
      <c r="O23" s="245">
        <f t="shared" si="0"/>
        <v>75.893023255813972</v>
      </c>
      <c r="P23" s="245">
        <f t="shared" si="0"/>
        <v>78.990697674418627</v>
      </c>
      <c r="Q23" s="245">
        <f t="shared" si="0"/>
        <v>93.96279069767445</v>
      </c>
      <c r="R23" s="245">
        <f t="shared" si="0"/>
        <v>100.67441860465118</v>
      </c>
      <c r="S23" s="245">
        <f t="shared" si="0"/>
        <v>117.71162790697679</v>
      </c>
      <c r="T23" s="245">
        <f t="shared" si="0"/>
        <v>123.9069767441861</v>
      </c>
      <c r="U23" s="245">
        <f t="shared" si="0"/>
        <v>133.7162790697675</v>
      </c>
      <c r="V23" s="245">
        <f t="shared" si="0"/>
        <v>104.2883720930233</v>
      </c>
      <c r="W23" s="245">
        <f t="shared" si="0"/>
        <v>103.77209302325585</v>
      </c>
      <c r="X23" s="245">
        <f t="shared" si="0"/>
        <v>132.16744186046517</v>
      </c>
      <c r="Y23" s="245">
        <f t="shared" si="0"/>
        <v>137.84651162790703</v>
      </c>
      <c r="Z23" s="245">
        <f t="shared" si="0"/>
        <v>212.19069767441869</v>
      </c>
      <c r="AA23" s="245">
        <f t="shared" si="0"/>
        <v>177.60000000000005</v>
      </c>
      <c r="AB23" s="245">
        <f t="shared" si="0"/>
        <v>184.82790697674426</v>
      </c>
      <c r="AC23" s="245">
        <f t="shared" si="0"/>
        <v>251.94418604651173</v>
      </c>
      <c r="AD23" s="245">
        <f t="shared" si="0"/>
        <v>194.12093023255818</v>
      </c>
      <c r="AE23" s="245">
        <f t="shared" si="0"/>
        <v>217.86976744186052</v>
      </c>
      <c r="AF23" s="245">
        <f t="shared" si="0"/>
        <v>318.0279069767443</v>
      </c>
      <c r="AG23" s="245">
        <f t="shared" si="0"/>
        <v>185.34418604651168</v>
      </c>
      <c r="AH23" s="245">
        <f t="shared" si="0"/>
        <v>212.70697674418614</v>
      </c>
      <c r="AI23" s="245">
        <f t="shared" si="0"/>
        <v>237.48837209302332</v>
      </c>
      <c r="AJ23" s="245">
        <f t="shared" si="0"/>
        <v>280.339534883721</v>
      </c>
    </row>
    <row r="24" spans="1:36">
      <c r="B24" s="252"/>
      <c r="C24" s="20"/>
      <c r="D24" s="20"/>
      <c r="H24" s="454"/>
      <c r="I24" s="454"/>
      <c r="J24" s="454"/>
      <c r="K24" s="454"/>
      <c r="L24" s="454"/>
      <c r="M24" s="454"/>
      <c r="N24" s="454"/>
      <c r="O24" s="454"/>
      <c r="P24" s="454"/>
      <c r="Q24" s="454"/>
      <c r="R24" s="454"/>
      <c r="S24" s="454"/>
      <c r="T24" s="454"/>
      <c r="U24" s="454"/>
      <c r="V24" s="454"/>
      <c r="W24" s="454"/>
      <c r="X24" s="454"/>
      <c r="Y24" s="454"/>
      <c r="Z24" s="454"/>
      <c r="AA24" s="454"/>
      <c r="AB24" s="454"/>
      <c r="AC24" s="454"/>
      <c r="AD24" s="454"/>
      <c r="AE24" s="454"/>
      <c r="AF24" s="454"/>
      <c r="AG24" s="454"/>
      <c r="AH24" s="454"/>
      <c r="AI24" s="454"/>
      <c r="AJ24" s="454"/>
    </row>
    <row r="25" spans="1:36" ht="15.75">
      <c r="A25" s="269" t="s">
        <v>1925</v>
      </c>
      <c r="B25" s="252"/>
      <c r="C25" s="20"/>
      <c r="D25" s="20"/>
      <c r="H25" s="19"/>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c r="AJ25" s="19"/>
    </row>
    <row r="26" spans="1:36">
      <c r="B26" s="252"/>
      <c r="C26" s="20"/>
      <c r="D26" s="20"/>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row>
    <row r="27" spans="1:36" ht="15">
      <c r="A27" s="91" t="s">
        <v>1928</v>
      </c>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row>
    <row r="28" spans="1:36">
      <c r="A28" s="247">
        <v>15</v>
      </c>
      <c r="B28" s="253" t="s">
        <v>234</v>
      </c>
      <c r="C28" s="267" t="s">
        <v>235</v>
      </c>
      <c r="D28" s="133" t="s">
        <v>1965</v>
      </c>
      <c r="E28" s="260">
        <v>0.63</v>
      </c>
      <c r="F28" s="229">
        <f t="shared" ref="F28:F45" si="1">G28*(1+$AJ$12)*(1-$AJ$11)</f>
        <v>35.106976744186056</v>
      </c>
      <c r="G28" s="262">
        <v>35.106976744186056</v>
      </c>
      <c r="H28" s="246">
        <f t="shared" ref="H28:H36" si="2">$H$23+F28</f>
        <v>111.00000000000003</v>
      </c>
      <c r="I28" s="246">
        <f t="shared" ref="I28:I36" si="3">$I$23+F28</f>
        <v>114.09767441860468</v>
      </c>
      <c r="J28" s="248">
        <f t="shared" ref="J28:J40" si="4">$J$23+F28</f>
        <v>129.06976744186051</v>
      </c>
      <c r="K28" s="248">
        <f t="shared" ref="K28:K40" si="5">$K$23+F28</f>
        <v>135.78139534883724</v>
      </c>
      <c r="L28" s="248">
        <f t="shared" ref="L28:L45" si="6">$L$23+F28</f>
        <v>152.81860465116284</v>
      </c>
      <c r="M28" s="248">
        <f t="shared" ref="M28:M45" si="7">$M$23+F28</f>
        <v>159.01395348837215</v>
      </c>
      <c r="N28" s="248">
        <f t="shared" ref="N28:N45" si="8">$N$23+F28</f>
        <v>168.82325581395355</v>
      </c>
      <c r="O28" s="246">
        <f t="shared" ref="O28:O36" si="9">$O$23+F28</f>
        <v>111.00000000000003</v>
      </c>
      <c r="P28" s="246">
        <f t="shared" ref="P28:P36" si="10">$P$23+F28</f>
        <v>114.09767441860468</v>
      </c>
      <c r="Q28" s="248">
        <f t="shared" ref="Q28:Q40" si="11">$Q$23+F28</f>
        <v>129.06976744186051</v>
      </c>
      <c r="R28" s="248">
        <f t="shared" ref="R28:R40" si="12">$R$23+F28</f>
        <v>135.78139534883724</v>
      </c>
      <c r="S28" s="248">
        <f t="shared" ref="S28:S45" si="13">$S$23+F28</f>
        <v>152.81860465116284</v>
      </c>
      <c r="T28" s="248">
        <f t="shared" ref="T28:T45" si="14">$T$23+F28</f>
        <v>159.01395348837215</v>
      </c>
      <c r="U28" s="248">
        <f t="shared" ref="U28:U45" si="15">$U$23+F28</f>
        <v>168.82325581395355</v>
      </c>
      <c r="V28" s="246">
        <f t="shared" ref="V28:V36" si="16">$V$23+F28</f>
        <v>139.39534883720935</v>
      </c>
      <c r="W28" s="246">
        <f t="shared" ref="W28:W36" si="17">$W$23+F28</f>
        <v>138.87906976744191</v>
      </c>
      <c r="X28" s="248">
        <f t="shared" ref="X28:X40" si="18">$X$23+F28</f>
        <v>167.27441860465123</v>
      </c>
      <c r="Y28" s="248">
        <f t="shared" ref="Y28:Y40" si="19">$Y$23+F28</f>
        <v>172.95348837209309</v>
      </c>
      <c r="Z28" s="247">
        <f t="shared" ref="Z28:Z40" si="20">$Z$23+F28</f>
        <v>247.29767441860474</v>
      </c>
      <c r="AA28" s="247">
        <f t="shared" ref="AA28:AA45" si="21">$AA$23+F28</f>
        <v>212.70697674418611</v>
      </c>
      <c r="AB28" s="247">
        <f t="shared" ref="AB28:AB45" si="22">$AB$23+F28</f>
        <v>219.93488372093032</v>
      </c>
      <c r="AC28" s="247">
        <f t="shared" ref="AC28:AC45" si="23">$AC$23+F28</f>
        <v>287.05116279069779</v>
      </c>
      <c r="AD28" s="247">
        <f t="shared" ref="AD28:AD45" si="24">$AD$23+F28</f>
        <v>229.22790697674424</v>
      </c>
      <c r="AE28" s="247">
        <f t="shared" ref="AE28:AE45" si="25">$AE$23+F28</f>
        <v>252.97674418604657</v>
      </c>
      <c r="AF28" s="247">
        <f t="shared" ref="AF28:AF45" si="26">$AF$23+F28</f>
        <v>353.13488372093036</v>
      </c>
      <c r="AG28" s="246">
        <f t="shared" ref="AG28:AG36" si="27">$AG$23+F28</f>
        <v>220.45116279069774</v>
      </c>
      <c r="AH28" s="247">
        <f t="shared" ref="AH28:AH40" si="28">$AH$23+F28</f>
        <v>247.81395348837219</v>
      </c>
      <c r="AI28" s="247">
        <f t="shared" ref="AI28:AI45" si="29">$AI$23+F28</f>
        <v>272.59534883720937</v>
      </c>
      <c r="AJ28" s="247">
        <f t="shared" ref="AJ28:AJ45" si="30">$AJ$23+F28</f>
        <v>315.44651162790706</v>
      </c>
    </row>
    <row r="29" spans="1:36">
      <c r="A29" s="247">
        <v>15</v>
      </c>
      <c r="B29" s="253" t="s">
        <v>236</v>
      </c>
      <c r="C29" s="267" t="s">
        <v>237</v>
      </c>
      <c r="D29" s="133" t="s">
        <v>1965</v>
      </c>
      <c r="E29" s="260">
        <v>1</v>
      </c>
      <c r="F29" s="229">
        <f t="shared" si="1"/>
        <v>35.106976744186056</v>
      </c>
      <c r="G29" s="262">
        <v>35.106976744186056</v>
      </c>
      <c r="H29" s="246">
        <f t="shared" si="2"/>
        <v>111.00000000000003</v>
      </c>
      <c r="I29" s="246">
        <f t="shared" si="3"/>
        <v>114.09767441860468</v>
      </c>
      <c r="J29" s="248">
        <f t="shared" si="4"/>
        <v>129.06976744186051</v>
      </c>
      <c r="K29" s="248">
        <f t="shared" si="5"/>
        <v>135.78139534883724</v>
      </c>
      <c r="L29" s="248">
        <f t="shared" si="6"/>
        <v>152.81860465116284</v>
      </c>
      <c r="M29" s="248">
        <f t="shared" si="7"/>
        <v>159.01395348837215</v>
      </c>
      <c r="N29" s="248">
        <f t="shared" si="8"/>
        <v>168.82325581395355</v>
      </c>
      <c r="O29" s="246">
        <f t="shared" si="9"/>
        <v>111.00000000000003</v>
      </c>
      <c r="P29" s="246">
        <f t="shared" si="10"/>
        <v>114.09767441860468</v>
      </c>
      <c r="Q29" s="248">
        <f t="shared" si="11"/>
        <v>129.06976744186051</v>
      </c>
      <c r="R29" s="248">
        <f t="shared" si="12"/>
        <v>135.78139534883724</v>
      </c>
      <c r="S29" s="248">
        <f t="shared" si="13"/>
        <v>152.81860465116284</v>
      </c>
      <c r="T29" s="248">
        <f t="shared" si="14"/>
        <v>159.01395348837215</v>
      </c>
      <c r="U29" s="248">
        <f t="shared" si="15"/>
        <v>168.82325581395355</v>
      </c>
      <c r="V29" s="246">
        <f t="shared" si="16"/>
        <v>139.39534883720935</v>
      </c>
      <c r="W29" s="246">
        <f t="shared" si="17"/>
        <v>138.87906976744191</v>
      </c>
      <c r="X29" s="248">
        <f t="shared" si="18"/>
        <v>167.27441860465123</v>
      </c>
      <c r="Y29" s="248">
        <f t="shared" si="19"/>
        <v>172.95348837209309</v>
      </c>
      <c r="Z29" s="247">
        <f t="shared" si="20"/>
        <v>247.29767441860474</v>
      </c>
      <c r="AA29" s="247">
        <f t="shared" si="21"/>
        <v>212.70697674418611</v>
      </c>
      <c r="AB29" s="247">
        <f t="shared" si="22"/>
        <v>219.93488372093032</v>
      </c>
      <c r="AC29" s="247">
        <f t="shared" si="23"/>
        <v>287.05116279069779</v>
      </c>
      <c r="AD29" s="247">
        <f t="shared" si="24"/>
        <v>229.22790697674424</v>
      </c>
      <c r="AE29" s="247">
        <f t="shared" si="25"/>
        <v>252.97674418604657</v>
      </c>
      <c r="AF29" s="247">
        <f t="shared" si="26"/>
        <v>353.13488372093036</v>
      </c>
      <c r="AG29" s="246">
        <f t="shared" si="27"/>
        <v>220.45116279069774</v>
      </c>
      <c r="AH29" s="247">
        <f t="shared" si="28"/>
        <v>247.81395348837219</v>
      </c>
      <c r="AI29" s="247">
        <f t="shared" si="29"/>
        <v>272.59534883720937</v>
      </c>
      <c r="AJ29" s="247">
        <f t="shared" si="30"/>
        <v>315.44651162790706</v>
      </c>
    </row>
    <row r="30" spans="1:36">
      <c r="A30" s="247">
        <v>15</v>
      </c>
      <c r="B30" s="253" t="s">
        <v>238</v>
      </c>
      <c r="C30" s="267" t="s">
        <v>239</v>
      </c>
      <c r="D30" s="133" t="s">
        <v>1965</v>
      </c>
      <c r="E30" s="260">
        <v>1.6</v>
      </c>
      <c r="F30" s="229">
        <f t="shared" si="1"/>
        <v>35.106976744186056</v>
      </c>
      <c r="G30" s="262">
        <v>35.106976744186056</v>
      </c>
      <c r="H30" s="246">
        <f t="shared" si="2"/>
        <v>111.00000000000003</v>
      </c>
      <c r="I30" s="246">
        <f t="shared" si="3"/>
        <v>114.09767441860468</v>
      </c>
      <c r="J30" s="248">
        <f t="shared" si="4"/>
        <v>129.06976744186051</v>
      </c>
      <c r="K30" s="248">
        <f t="shared" si="5"/>
        <v>135.78139534883724</v>
      </c>
      <c r="L30" s="248">
        <f t="shared" si="6"/>
        <v>152.81860465116284</v>
      </c>
      <c r="M30" s="248">
        <f t="shared" si="7"/>
        <v>159.01395348837215</v>
      </c>
      <c r="N30" s="248">
        <f t="shared" si="8"/>
        <v>168.82325581395355</v>
      </c>
      <c r="O30" s="246">
        <f t="shared" si="9"/>
        <v>111.00000000000003</v>
      </c>
      <c r="P30" s="246">
        <f t="shared" si="10"/>
        <v>114.09767441860468</v>
      </c>
      <c r="Q30" s="248">
        <f t="shared" si="11"/>
        <v>129.06976744186051</v>
      </c>
      <c r="R30" s="248">
        <f t="shared" si="12"/>
        <v>135.78139534883724</v>
      </c>
      <c r="S30" s="248">
        <f t="shared" si="13"/>
        <v>152.81860465116284</v>
      </c>
      <c r="T30" s="248">
        <f t="shared" si="14"/>
        <v>159.01395348837215</v>
      </c>
      <c r="U30" s="248">
        <f t="shared" si="15"/>
        <v>168.82325581395355</v>
      </c>
      <c r="V30" s="246">
        <f t="shared" si="16"/>
        <v>139.39534883720935</v>
      </c>
      <c r="W30" s="246">
        <f t="shared" si="17"/>
        <v>138.87906976744191</v>
      </c>
      <c r="X30" s="248">
        <f t="shared" si="18"/>
        <v>167.27441860465123</v>
      </c>
      <c r="Y30" s="248">
        <f t="shared" si="19"/>
        <v>172.95348837209309</v>
      </c>
      <c r="Z30" s="247">
        <f t="shared" si="20"/>
        <v>247.29767441860474</v>
      </c>
      <c r="AA30" s="247">
        <f t="shared" si="21"/>
        <v>212.70697674418611</v>
      </c>
      <c r="AB30" s="247">
        <f t="shared" si="22"/>
        <v>219.93488372093032</v>
      </c>
      <c r="AC30" s="247">
        <f t="shared" si="23"/>
        <v>287.05116279069779</v>
      </c>
      <c r="AD30" s="247">
        <f t="shared" si="24"/>
        <v>229.22790697674424</v>
      </c>
      <c r="AE30" s="247">
        <f t="shared" si="25"/>
        <v>252.97674418604657</v>
      </c>
      <c r="AF30" s="247">
        <f t="shared" si="26"/>
        <v>353.13488372093036</v>
      </c>
      <c r="AG30" s="246">
        <f t="shared" si="27"/>
        <v>220.45116279069774</v>
      </c>
      <c r="AH30" s="247">
        <f t="shared" si="28"/>
        <v>247.81395348837219</v>
      </c>
      <c r="AI30" s="247">
        <f t="shared" si="29"/>
        <v>272.59534883720937</v>
      </c>
      <c r="AJ30" s="247">
        <f t="shared" si="30"/>
        <v>315.44651162790706</v>
      </c>
    </row>
    <row r="31" spans="1:36">
      <c r="A31" s="247">
        <v>15</v>
      </c>
      <c r="B31" s="253" t="s">
        <v>240</v>
      </c>
      <c r="C31" s="267" t="s">
        <v>241</v>
      </c>
      <c r="D31" s="133" t="s">
        <v>1965</v>
      </c>
      <c r="E31" s="260">
        <v>2.5</v>
      </c>
      <c r="F31" s="229">
        <f t="shared" si="1"/>
        <v>35.106976744186056</v>
      </c>
      <c r="G31" s="262">
        <v>35.106976744186056</v>
      </c>
      <c r="H31" s="246">
        <f t="shared" si="2"/>
        <v>111.00000000000003</v>
      </c>
      <c r="I31" s="246">
        <f t="shared" si="3"/>
        <v>114.09767441860468</v>
      </c>
      <c r="J31" s="248">
        <f t="shared" si="4"/>
        <v>129.06976744186051</v>
      </c>
      <c r="K31" s="248">
        <f t="shared" si="5"/>
        <v>135.78139534883724</v>
      </c>
      <c r="L31" s="248">
        <f t="shared" si="6"/>
        <v>152.81860465116284</v>
      </c>
      <c r="M31" s="248">
        <f t="shared" si="7"/>
        <v>159.01395348837215</v>
      </c>
      <c r="N31" s="248">
        <f t="shared" si="8"/>
        <v>168.82325581395355</v>
      </c>
      <c r="O31" s="246">
        <f t="shared" si="9"/>
        <v>111.00000000000003</v>
      </c>
      <c r="P31" s="246">
        <f t="shared" si="10"/>
        <v>114.09767441860468</v>
      </c>
      <c r="Q31" s="248">
        <f t="shared" si="11"/>
        <v>129.06976744186051</v>
      </c>
      <c r="R31" s="248">
        <f t="shared" si="12"/>
        <v>135.78139534883724</v>
      </c>
      <c r="S31" s="248">
        <f t="shared" si="13"/>
        <v>152.81860465116284</v>
      </c>
      <c r="T31" s="248">
        <f t="shared" si="14"/>
        <v>159.01395348837215</v>
      </c>
      <c r="U31" s="248">
        <f t="shared" si="15"/>
        <v>168.82325581395355</v>
      </c>
      <c r="V31" s="246">
        <f t="shared" si="16"/>
        <v>139.39534883720935</v>
      </c>
      <c r="W31" s="246">
        <f t="shared" si="17"/>
        <v>138.87906976744191</v>
      </c>
      <c r="X31" s="248">
        <f t="shared" si="18"/>
        <v>167.27441860465123</v>
      </c>
      <c r="Y31" s="248">
        <f t="shared" si="19"/>
        <v>172.95348837209309</v>
      </c>
      <c r="Z31" s="247">
        <f t="shared" si="20"/>
        <v>247.29767441860474</v>
      </c>
      <c r="AA31" s="247">
        <f t="shared" si="21"/>
        <v>212.70697674418611</v>
      </c>
      <c r="AB31" s="247">
        <f t="shared" si="22"/>
        <v>219.93488372093032</v>
      </c>
      <c r="AC31" s="247">
        <f t="shared" si="23"/>
        <v>287.05116279069779</v>
      </c>
      <c r="AD31" s="247">
        <f t="shared" si="24"/>
        <v>229.22790697674424</v>
      </c>
      <c r="AE31" s="247">
        <f t="shared" si="25"/>
        <v>252.97674418604657</v>
      </c>
      <c r="AF31" s="247">
        <f t="shared" si="26"/>
        <v>353.13488372093036</v>
      </c>
      <c r="AG31" s="246">
        <f t="shared" si="27"/>
        <v>220.45116279069774</v>
      </c>
      <c r="AH31" s="247">
        <f t="shared" si="28"/>
        <v>247.81395348837219</v>
      </c>
      <c r="AI31" s="247">
        <f t="shared" si="29"/>
        <v>272.59534883720937</v>
      </c>
      <c r="AJ31" s="247">
        <f t="shared" si="30"/>
        <v>315.44651162790706</v>
      </c>
    </row>
    <row r="32" spans="1:36">
      <c r="A32" s="247">
        <v>15</v>
      </c>
      <c r="B32" s="253" t="s">
        <v>242</v>
      </c>
      <c r="C32" s="267" t="s">
        <v>243</v>
      </c>
      <c r="D32" s="133" t="s">
        <v>1965</v>
      </c>
      <c r="E32" s="260">
        <v>4</v>
      </c>
      <c r="F32" s="229">
        <f t="shared" si="1"/>
        <v>35.106976744186056</v>
      </c>
      <c r="G32" s="262">
        <v>35.106976744186056</v>
      </c>
      <c r="H32" s="246">
        <f t="shared" si="2"/>
        <v>111.00000000000003</v>
      </c>
      <c r="I32" s="246">
        <f t="shared" si="3"/>
        <v>114.09767441860468</v>
      </c>
      <c r="J32" s="248">
        <f t="shared" si="4"/>
        <v>129.06976744186051</v>
      </c>
      <c r="K32" s="248">
        <f t="shared" si="5"/>
        <v>135.78139534883724</v>
      </c>
      <c r="L32" s="248">
        <f t="shared" si="6"/>
        <v>152.81860465116284</v>
      </c>
      <c r="M32" s="248">
        <f t="shared" si="7"/>
        <v>159.01395348837215</v>
      </c>
      <c r="N32" s="248">
        <f t="shared" si="8"/>
        <v>168.82325581395355</v>
      </c>
      <c r="O32" s="246">
        <f t="shared" si="9"/>
        <v>111.00000000000003</v>
      </c>
      <c r="P32" s="246">
        <f t="shared" si="10"/>
        <v>114.09767441860468</v>
      </c>
      <c r="Q32" s="248">
        <f t="shared" si="11"/>
        <v>129.06976744186051</v>
      </c>
      <c r="R32" s="248">
        <f t="shared" si="12"/>
        <v>135.78139534883724</v>
      </c>
      <c r="S32" s="248">
        <f t="shared" si="13"/>
        <v>152.81860465116284</v>
      </c>
      <c r="T32" s="248">
        <f t="shared" si="14"/>
        <v>159.01395348837215</v>
      </c>
      <c r="U32" s="248">
        <f t="shared" si="15"/>
        <v>168.82325581395355</v>
      </c>
      <c r="V32" s="246">
        <f t="shared" si="16"/>
        <v>139.39534883720935</v>
      </c>
      <c r="W32" s="246">
        <f t="shared" si="17"/>
        <v>138.87906976744191</v>
      </c>
      <c r="X32" s="248">
        <f t="shared" si="18"/>
        <v>167.27441860465123</v>
      </c>
      <c r="Y32" s="248">
        <f t="shared" si="19"/>
        <v>172.95348837209309</v>
      </c>
      <c r="Z32" s="247">
        <f t="shared" si="20"/>
        <v>247.29767441860474</v>
      </c>
      <c r="AA32" s="247">
        <f t="shared" si="21"/>
        <v>212.70697674418611</v>
      </c>
      <c r="AB32" s="247">
        <f t="shared" si="22"/>
        <v>219.93488372093032</v>
      </c>
      <c r="AC32" s="247">
        <f t="shared" si="23"/>
        <v>287.05116279069779</v>
      </c>
      <c r="AD32" s="247">
        <f t="shared" si="24"/>
        <v>229.22790697674424</v>
      </c>
      <c r="AE32" s="247">
        <f t="shared" si="25"/>
        <v>252.97674418604657</v>
      </c>
      <c r="AF32" s="247">
        <f t="shared" si="26"/>
        <v>353.13488372093036</v>
      </c>
      <c r="AG32" s="246">
        <f t="shared" si="27"/>
        <v>220.45116279069774</v>
      </c>
      <c r="AH32" s="247">
        <f t="shared" si="28"/>
        <v>247.81395348837219</v>
      </c>
      <c r="AI32" s="247">
        <f t="shared" si="29"/>
        <v>272.59534883720937</v>
      </c>
      <c r="AJ32" s="247">
        <f t="shared" si="30"/>
        <v>315.44651162790706</v>
      </c>
    </row>
    <row r="33" spans="1:36">
      <c r="A33" s="247">
        <v>15</v>
      </c>
      <c r="B33" s="253" t="s">
        <v>244</v>
      </c>
      <c r="C33" s="267" t="s">
        <v>245</v>
      </c>
      <c r="D33" s="133" t="s">
        <v>1965</v>
      </c>
      <c r="E33" s="260">
        <v>6.3</v>
      </c>
      <c r="F33" s="229">
        <f t="shared" si="1"/>
        <v>35.106976744186056</v>
      </c>
      <c r="G33" s="262">
        <v>35.106976744186056</v>
      </c>
      <c r="H33" s="246">
        <f t="shared" si="2"/>
        <v>111.00000000000003</v>
      </c>
      <c r="I33" s="246">
        <f t="shared" si="3"/>
        <v>114.09767441860468</v>
      </c>
      <c r="J33" s="248">
        <f t="shared" si="4"/>
        <v>129.06976744186051</v>
      </c>
      <c r="K33" s="248">
        <f t="shared" si="5"/>
        <v>135.78139534883724</v>
      </c>
      <c r="L33" s="248">
        <f t="shared" si="6"/>
        <v>152.81860465116284</v>
      </c>
      <c r="M33" s="248">
        <f t="shared" si="7"/>
        <v>159.01395348837215</v>
      </c>
      <c r="N33" s="248">
        <f t="shared" si="8"/>
        <v>168.82325581395355</v>
      </c>
      <c r="O33" s="246">
        <f t="shared" si="9"/>
        <v>111.00000000000003</v>
      </c>
      <c r="P33" s="246">
        <f t="shared" si="10"/>
        <v>114.09767441860468</v>
      </c>
      <c r="Q33" s="248">
        <f t="shared" si="11"/>
        <v>129.06976744186051</v>
      </c>
      <c r="R33" s="248">
        <f t="shared" si="12"/>
        <v>135.78139534883724</v>
      </c>
      <c r="S33" s="248">
        <f t="shared" si="13"/>
        <v>152.81860465116284</v>
      </c>
      <c r="T33" s="248">
        <f t="shared" si="14"/>
        <v>159.01395348837215</v>
      </c>
      <c r="U33" s="248">
        <f t="shared" si="15"/>
        <v>168.82325581395355</v>
      </c>
      <c r="V33" s="246">
        <f t="shared" si="16"/>
        <v>139.39534883720935</v>
      </c>
      <c r="W33" s="246">
        <f t="shared" si="17"/>
        <v>138.87906976744191</v>
      </c>
      <c r="X33" s="248">
        <f t="shared" si="18"/>
        <v>167.27441860465123</v>
      </c>
      <c r="Y33" s="248">
        <f t="shared" si="19"/>
        <v>172.95348837209309</v>
      </c>
      <c r="Z33" s="247">
        <f t="shared" si="20"/>
        <v>247.29767441860474</v>
      </c>
      <c r="AA33" s="247">
        <f t="shared" si="21"/>
        <v>212.70697674418611</v>
      </c>
      <c r="AB33" s="247">
        <f t="shared" si="22"/>
        <v>219.93488372093032</v>
      </c>
      <c r="AC33" s="247">
        <f t="shared" si="23"/>
        <v>287.05116279069779</v>
      </c>
      <c r="AD33" s="247">
        <f t="shared" si="24"/>
        <v>229.22790697674424</v>
      </c>
      <c r="AE33" s="247">
        <f t="shared" si="25"/>
        <v>252.97674418604657</v>
      </c>
      <c r="AF33" s="247">
        <f t="shared" si="26"/>
        <v>353.13488372093036</v>
      </c>
      <c r="AG33" s="246">
        <f t="shared" si="27"/>
        <v>220.45116279069774</v>
      </c>
      <c r="AH33" s="247">
        <f t="shared" si="28"/>
        <v>247.81395348837219</v>
      </c>
      <c r="AI33" s="247">
        <f t="shared" si="29"/>
        <v>272.59534883720937</v>
      </c>
      <c r="AJ33" s="247">
        <f t="shared" si="30"/>
        <v>315.44651162790706</v>
      </c>
    </row>
    <row r="34" spans="1:36">
      <c r="A34" s="247">
        <v>20</v>
      </c>
      <c r="B34" s="253" t="s">
        <v>246</v>
      </c>
      <c r="C34" s="267" t="s">
        <v>247</v>
      </c>
      <c r="D34" s="133" t="s">
        <v>1965</v>
      </c>
      <c r="E34" s="260">
        <v>4</v>
      </c>
      <c r="F34" s="229">
        <f t="shared" si="1"/>
        <v>43.367441860465135</v>
      </c>
      <c r="G34" s="262">
        <v>43.367441860465135</v>
      </c>
      <c r="H34" s="246">
        <f t="shared" si="2"/>
        <v>119.26046511627911</v>
      </c>
      <c r="I34" s="246">
        <f t="shared" si="3"/>
        <v>122.35813953488376</v>
      </c>
      <c r="J34" s="246">
        <f t="shared" si="4"/>
        <v>137.33023255813958</v>
      </c>
      <c r="K34" s="246">
        <f t="shared" si="5"/>
        <v>144.04186046511632</v>
      </c>
      <c r="L34" s="248">
        <f t="shared" si="6"/>
        <v>161.07906976744192</v>
      </c>
      <c r="M34" s="248">
        <f t="shared" si="7"/>
        <v>167.27441860465123</v>
      </c>
      <c r="N34" s="248">
        <f t="shared" si="8"/>
        <v>177.08372093023263</v>
      </c>
      <c r="O34" s="246">
        <f t="shared" si="9"/>
        <v>119.26046511627911</v>
      </c>
      <c r="P34" s="246">
        <f t="shared" si="10"/>
        <v>122.35813953488376</v>
      </c>
      <c r="Q34" s="246">
        <f t="shared" si="11"/>
        <v>137.33023255813958</v>
      </c>
      <c r="R34" s="246">
        <f t="shared" si="12"/>
        <v>144.04186046511632</v>
      </c>
      <c r="S34" s="248">
        <f t="shared" si="13"/>
        <v>161.07906976744192</v>
      </c>
      <c r="T34" s="248">
        <f t="shared" si="14"/>
        <v>167.27441860465123</v>
      </c>
      <c r="U34" s="248">
        <f t="shared" si="15"/>
        <v>177.08372093023263</v>
      </c>
      <c r="V34" s="246">
        <f t="shared" si="16"/>
        <v>147.65581395348843</v>
      </c>
      <c r="W34" s="246">
        <f t="shared" si="17"/>
        <v>147.13953488372098</v>
      </c>
      <c r="X34" s="246">
        <f t="shared" si="18"/>
        <v>175.53488372093031</v>
      </c>
      <c r="Y34" s="249">
        <f t="shared" si="19"/>
        <v>181.21395348837217</v>
      </c>
      <c r="Z34" s="249">
        <f t="shared" si="20"/>
        <v>255.55813953488382</v>
      </c>
      <c r="AA34" s="247">
        <f t="shared" si="21"/>
        <v>220.96744186046519</v>
      </c>
      <c r="AB34" s="247">
        <f t="shared" si="22"/>
        <v>228.19534883720939</v>
      </c>
      <c r="AC34" s="247">
        <f t="shared" si="23"/>
        <v>295.31162790697687</v>
      </c>
      <c r="AD34" s="247">
        <f t="shared" si="24"/>
        <v>237.48837209302332</v>
      </c>
      <c r="AE34" s="247">
        <f t="shared" si="25"/>
        <v>261.23720930232565</v>
      </c>
      <c r="AF34" s="247">
        <f t="shared" si="26"/>
        <v>361.39534883720944</v>
      </c>
      <c r="AG34" s="246">
        <f t="shared" si="27"/>
        <v>228.71162790697682</v>
      </c>
      <c r="AH34" s="246">
        <f t="shared" si="28"/>
        <v>256.07441860465127</v>
      </c>
      <c r="AI34" s="247">
        <f t="shared" si="29"/>
        <v>280.85581395348845</v>
      </c>
      <c r="AJ34" s="247">
        <f t="shared" si="30"/>
        <v>323.70697674418614</v>
      </c>
    </row>
    <row r="35" spans="1:36">
      <c r="A35" s="247">
        <v>20</v>
      </c>
      <c r="B35" s="253" t="s">
        <v>248</v>
      </c>
      <c r="C35" s="267" t="s">
        <v>249</v>
      </c>
      <c r="D35" s="133" t="s">
        <v>1965</v>
      </c>
      <c r="E35" s="260">
        <v>6.3</v>
      </c>
      <c r="F35" s="229">
        <f t="shared" si="1"/>
        <v>43.367441860465135</v>
      </c>
      <c r="G35" s="262">
        <v>43.367441860465135</v>
      </c>
      <c r="H35" s="246">
        <f t="shared" si="2"/>
        <v>119.26046511627911</v>
      </c>
      <c r="I35" s="246">
        <f t="shared" si="3"/>
        <v>122.35813953488376</v>
      </c>
      <c r="J35" s="246">
        <f t="shared" si="4"/>
        <v>137.33023255813958</v>
      </c>
      <c r="K35" s="246">
        <f t="shared" si="5"/>
        <v>144.04186046511632</v>
      </c>
      <c r="L35" s="248">
        <f t="shared" si="6"/>
        <v>161.07906976744192</v>
      </c>
      <c r="M35" s="248">
        <f t="shared" si="7"/>
        <v>167.27441860465123</v>
      </c>
      <c r="N35" s="248">
        <f t="shared" si="8"/>
        <v>177.08372093023263</v>
      </c>
      <c r="O35" s="246">
        <f t="shared" si="9"/>
        <v>119.26046511627911</v>
      </c>
      <c r="P35" s="246">
        <f t="shared" si="10"/>
        <v>122.35813953488376</v>
      </c>
      <c r="Q35" s="246">
        <f t="shared" si="11"/>
        <v>137.33023255813958</v>
      </c>
      <c r="R35" s="246">
        <f t="shared" si="12"/>
        <v>144.04186046511632</v>
      </c>
      <c r="S35" s="248">
        <f t="shared" si="13"/>
        <v>161.07906976744192</v>
      </c>
      <c r="T35" s="248">
        <f t="shared" si="14"/>
        <v>167.27441860465123</v>
      </c>
      <c r="U35" s="248">
        <f t="shared" si="15"/>
        <v>177.08372093023263</v>
      </c>
      <c r="V35" s="246">
        <f t="shared" si="16"/>
        <v>147.65581395348843</v>
      </c>
      <c r="W35" s="246">
        <f t="shared" si="17"/>
        <v>147.13953488372098</v>
      </c>
      <c r="X35" s="246">
        <f t="shared" si="18"/>
        <v>175.53488372093031</v>
      </c>
      <c r="Y35" s="249">
        <f t="shared" si="19"/>
        <v>181.21395348837217</v>
      </c>
      <c r="Z35" s="249">
        <f t="shared" si="20"/>
        <v>255.55813953488382</v>
      </c>
      <c r="AA35" s="247">
        <f t="shared" si="21"/>
        <v>220.96744186046519</v>
      </c>
      <c r="AB35" s="247">
        <f t="shared" si="22"/>
        <v>228.19534883720939</v>
      </c>
      <c r="AC35" s="247">
        <f t="shared" si="23"/>
        <v>295.31162790697687</v>
      </c>
      <c r="AD35" s="247">
        <f t="shared" si="24"/>
        <v>237.48837209302332</v>
      </c>
      <c r="AE35" s="247">
        <f t="shared" si="25"/>
        <v>261.23720930232565</v>
      </c>
      <c r="AF35" s="247">
        <f t="shared" si="26"/>
        <v>361.39534883720944</v>
      </c>
      <c r="AG35" s="246">
        <f t="shared" si="27"/>
        <v>228.71162790697682</v>
      </c>
      <c r="AH35" s="246">
        <f t="shared" si="28"/>
        <v>256.07441860465127</v>
      </c>
      <c r="AI35" s="247">
        <f t="shared" si="29"/>
        <v>280.85581395348845</v>
      </c>
      <c r="AJ35" s="247">
        <f t="shared" si="30"/>
        <v>323.70697674418614</v>
      </c>
    </row>
    <row r="36" spans="1:36">
      <c r="A36" s="247">
        <v>20</v>
      </c>
      <c r="B36" s="253" t="s">
        <v>250</v>
      </c>
      <c r="C36" s="267" t="s">
        <v>251</v>
      </c>
      <c r="D36" s="133" t="s">
        <v>1965</v>
      </c>
      <c r="E36" s="260">
        <v>8.6</v>
      </c>
      <c r="F36" s="229">
        <f t="shared" si="1"/>
        <v>43.367441860465135</v>
      </c>
      <c r="G36" s="262">
        <v>43.367441860465135</v>
      </c>
      <c r="H36" s="246">
        <f t="shared" si="2"/>
        <v>119.26046511627911</v>
      </c>
      <c r="I36" s="246">
        <f t="shared" si="3"/>
        <v>122.35813953488376</v>
      </c>
      <c r="J36" s="246">
        <f t="shared" si="4"/>
        <v>137.33023255813958</v>
      </c>
      <c r="K36" s="246">
        <f t="shared" si="5"/>
        <v>144.04186046511632</v>
      </c>
      <c r="L36" s="248">
        <f t="shared" si="6"/>
        <v>161.07906976744192</v>
      </c>
      <c r="M36" s="248">
        <f t="shared" si="7"/>
        <v>167.27441860465123</v>
      </c>
      <c r="N36" s="248">
        <f t="shared" si="8"/>
        <v>177.08372093023263</v>
      </c>
      <c r="O36" s="246">
        <f t="shared" si="9"/>
        <v>119.26046511627911</v>
      </c>
      <c r="P36" s="246">
        <f t="shared" si="10"/>
        <v>122.35813953488376</v>
      </c>
      <c r="Q36" s="246">
        <f t="shared" si="11"/>
        <v>137.33023255813958</v>
      </c>
      <c r="R36" s="246">
        <f t="shared" si="12"/>
        <v>144.04186046511632</v>
      </c>
      <c r="S36" s="248">
        <f t="shared" si="13"/>
        <v>161.07906976744192</v>
      </c>
      <c r="T36" s="248">
        <f t="shared" si="14"/>
        <v>167.27441860465123</v>
      </c>
      <c r="U36" s="248">
        <f t="shared" si="15"/>
        <v>177.08372093023263</v>
      </c>
      <c r="V36" s="246">
        <f t="shared" si="16"/>
        <v>147.65581395348843</v>
      </c>
      <c r="W36" s="246">
        <f t="shared" si="17"/>
        <v>147.13953488372098</v>
      </c>
      <c r="X36" s="246">
        <f t="shared" si="18"/>
        <v>175.53488372093031</v>
      </c>
      <c r="Y36" s="249">
        <f t="shared" si="19"/>
        <v>181.21395348837217</v>
      </c>
      <c r="Z36" s="249">
        <f t="shared" si="20"/>
        <v>255.55813953488382</v>
      </c>
      <c r="AA36" s="247">
        <f t="shared" si="21"/>
        <v>220.96744186046519</v>
      </c>
      <c r="AB36" s="247">
        <f t="shared" si="22"/>
        <v>228.19534883720939</v>
      </c>
      <c r="AC36" s="247">
        <f t="shared" si="23"/>
        <v>295.31162790697687</v>
      </c>
      <c r="AD36" s="247">
        <f t="shared" si="24"/>
        <v>237.48837209302332</v>
      </c>
      <c r="AE36" s="247">
        <f t="shared" si="25"/>
        <v>261.23720930232565</v>
      </c>
      <c r="AF36" s="247">
        <f t="shared" si="26"/>
        <v>361.39534883720944</v>
      </c>
      <c r="AG36" s="246">
        <f t="shared" si="27"/>
        <v>228.71162790697682</v>
      </c>
      <c r="AH36" s="246">
        <f t="shared" si="28"/>
        <v>256.07441860465127</v>
      </c>
      <c r="AI36" s="247">
        <f t="shared" si="29"/>
        <v>280.85581395348845</v>
      </c>
      <c r="AJ36" s="247">
        <f t="shared" si="30"/>
        <v>323.70697674418614</v>
      </c>
    </row>
    <row r="37" spans="1:36">
      <c r="A37" s="247">
        <v>25</v>
      </c>
      <c r="B37" s="253" t="s">
        <v>252</v>
      </c>
      <c r="C37" s="267" t="s">
        <v>253</v>
      </c>
      <c r="D37" s="133" t="s">
        <v>1965</v>
      </c>
      <c r="E37" s="260">
        <v>6.3</v>
      </c>
      <c r="F37" s="229">
        <f t="shared" si="1"/>
        <v>60.920930232558156</v>
      </c>
      <c r="G37" s="262">
        <v>60.920930232558156</v>
      </c>
      <c r="H37" s="248"/>
      <c r="I37" s="248"/>
      <c r="J37" s="246">
        <f t="shared" si="4"/>
        <v>154.88372093023261</v>
      </c>
      <c r="K37" s="246">
        <f t="shared" si="5"/>
        <v>161.59534883720934</v>
      </c>
      <c r="L37" s="248">
        <f t="shared" si="6"/>
        <v>178.63255813953495</v>
      </c>
      <c r="M37" s="248">
        <f t="shared" si="7"/>
        <v>184.82790697674426</v>
      </c>
      <c r="N37" s="248">
        <f t="shared" si="8"/>
        <v>194.63720930232566</v>
      </c>
      <c r="O37" s="248"/>
      <c r="P37" s="248"/>
      <c r="Q37" s="246">
        <f t="shared" si="11"/>
        <v>154.88372093023261</v>
      </c>
      <c r="R37" s="246">
        <f t="shared" si="12"/>
        <v>161.59534883720934</v>
      </c>
      <c r="S37" s="248">
        <f t="shared" si="13"/>
        <v>178.63255813953495</v>
      </c>
      <c r="T37" s="248">
        <f t="shared" si="14"/>
        <v>184.82790697674426</v>
      </c>
      <c r="U37" s="248">
        <f t="shared" si="15"/>
        <v>194.63720930232566</v>
      </c>
      <c r="V37" s="247"/>
      <c r="W37" s="247"/>
      <c r="X37" s="246">
        <f t="shared" si="18"/>
        <v>193.08837209302334</v>
      </c>
      <c r="Y37" s="249">
        <f t="shared" si="19"/>
        <v>198.7674418604652</v>
      </c>
      <c r="Z37" s="249">
        <f t="shared" si="20"/>
        <v>273.11162790697682</v>
      </c>
      <c r="AA37" s="247">
        <f t="shared" si="21"/>
        <v>238.52093023255821</v>
      </c>
      <c r="AB37" s="247">
        <f t="shared" si="22"/>
        <v>245.74883720930242</v>
      </c>
      <c r="AC37" s="247">
        <f t="shared" si="23"/>
        <v>312.86511627906987</v>
      </c>
      <c r="AD37" s="247">
        <f t="shared" si="24"/>
        <v>255.04186046511634</v>
      </c>
      <c r="AE37" s="247">
        <f t="shared" si="25"/>
        <v>278.79069767441865</v>
      </c>
      <c r="AF37" s="247">
        <f t="shared" si="26"/>
        <v>378.94883720930244</v>
      </c>
      <c r="AG37" s="247"/>
      <c r="AH37" s="246">
        <f t="shared" si="28"/>
        <v>273.62790697674427</v>
      </c>
      <c r="AI37" s="247">
        <f t="shared" si="29"/>
        <v>298.40930232558145</v>
      </c>
      <c r="AJ37" s="247">
        <f t="shared" si="30"/>
        <v>341.26046511627914</v>
      </c>
    </row>
    <row r="38" spans="1:36">
      <c r="A38" s="247">
        <v>25</v>
      </c>
      <c r="B38" s="253" t="s">
        <v>254</v>
      </c>
      <c r="C38" s="267" t="s">
        <v>255</v>
      </c>
      <c r="D38" s="133" t="s">
        <v>1965</v>
      </c>
      <c r="E38" s="260">
        <v>10</v>
      </c>
      <c r="F38" s="229">
        <f t="shared" si="1"/>
        <v>60.920930232558156</v>
      </c>
      <c r="G38" s="262">
        <v>60.920930232558156</v>
      </c>
      <c r="H38" s="248"/>
      <c r="I38" s="248"/>
      <c r="J38" s="246">
        <f t="shared" si="4"/>
        <v>154.88372093023261</v>
      </c>
      <c r="K38" s="246">
        <f t="shared" si="5"/>
        <v>161.59534883720934</v>
      </c>
      <c r="L38" s="248">
        <f t="shared" si="6"/>
        <v>178.63255813953495</v>
      </c>
      <c r="M38" s="248">
        <f t="shared" si="7"/>
        <v>184.82790697674426</v>
      </c>
      <c r="N38" s="248">
        <f t="shared" si="8"/>
        <v>194.63720930232566</v>
      </c>
      <c r="O38" s="248"/>
      <c r="P38" s="248"/>
      <c r="Q38" s="246">
        <f t="shared" si="11"/>
        <v>154.88372093023261</v>
      </c>
      <c r="R38" s="246">
        <f t="shared" si="12"/>
        <v>161.59534883720934</v>
      </c>
      <c r="S38" s="248">
        <f t="shared" si="13"/>
        <v>178.63255813953495</v>
      </c>
      <c r="T38" s="248">
        <f t="shared" si="14"/>
        <v>184.82790697674426</v>
      </c>
      <c r="U38" s="248">
        <f t="shared" si="15"/>
        <v>194.63720930232566</v>
      </c>
      <c r="V38" s="247"/>
      <c r="W38" s="247"/>
      <c r="X38" s="246">
        <f t="shared" si="18"/>
        <v>193.08837209302334</v>
      </c>
      <c r="Y38" s="249">
        <f t="shared" si="19"/>
        <v>198.7674418604652</v>
      </c>
      <c r="Z38" s="249">
        <f t="shared" si="20"/>
        <v>273.11162790697682</v>
      </c>
      <c r="AA38" s="247">
        <f t="shared" si="21"/>
        <v>238.52093023255821</v>
      </c>
      <c r="AB38" s="247">
        <f t="shared" si="22"/>
        <v>245.74883720930242</v>
      </c>
      <c r="AC38" s="247">
        <f t="shared" si="23"/>
        <v>312.86511627906987</v>
      </c>
      <c r="AD38" s="247">
        <f t="shared" si="24"/>
        <v>255.04186046511634</v>
      </c>
      <c r="AE38" s="247">
        <f t="shared" si="25"/>
        <v>278.79069767441865</v>
      </c>
      <c r="AF38" s="247">
        <f t="shared" si="26"/>
        <v>378.94883720930244</v>
      </c>
      <c r="AG38" s="247"/>
      <c r="AH38" s="246">
        <f t="shared" si="28"/>
        <v>273.62790697674427</v>
      </c>
      <c r="AI38" s="247">
        <f t="shared" si="29"/>
        <v>298.40930232558145</v>
      </c>
      <c r="AJ38" s="247">
        <f t="shared" si="30"/>
        <v>341.26046511627914</v>
      </c>
    </row>
    <row r="39" spans="1:36">
      <c r="A39" s="247">
        <v>25</v>
      </c>
      <c r="B39" s="253" t="s">
        <v>256</v>
      </c>
      <c r="C39" s="267" t="s">
        <v>257</v>
      </c>
      <c r="D39" s="133" t="s">
        <v>1965</v>
      </c>
      <c r="E39" s="260">
        <v>16</v>
      </c>
      <c r="F39" s="229">
        <f t="shared" si="1"/>
        <v>60.920930232558156</v>
      </c>
      <c r="G39" s="262">
        <v>60.920930232558156</v>
      </c>
      <c r="H39" s="248"/>
      <c r="I39" s="248"/>
      <c r="J39" s="246">
        <f t="shared" si="4"/>
        <v>154.88372093023261</v>
      </c>
      <c r="K39" s="246">
        <f t="shared" si="5"/>
        <v>161.59534883720934</v>
      </c>
      <c r="L39" s="248">
        <f t="shared" si="6"/>
        <v>178.63255813953495</v>
      </c>
      <c r="M39" s="248">
        <f t="shared" si="7"/>
        <v>184.82790697674426</v>
      </c>
      <c r="N39" s="248">
        <f t="shared" si="8"/>
        <v>194.63720930232566</v>
      </c>
      <c r="O39" s="248"/>
      <c r="P39" s="248"/>
      <c r="Q39" s="246">
        <f t="shared" si="11"/>
        <v>154.88372093023261</v>
      </c>
      <c r="R39" s="246">
        <f t="shared" si="12"/>
        <v>161.59534883720934</v>
      </c>
      <c r="S39" s="248">
        <f t="shared" si="13"/>
        <v>178.63255813953495</v>
      </c>
      <c r="T39" s="248">
        <f t="shared" si="14"/>
        <v>184.82790697674426</v>
      </c>
      <c r="U39" s="248">
        <f t="shared" si="15"/>
        <v>194.63720930232566</v>
      </c>
      <c r="V39" s="247"/>
      <c r="W39" s="247"/>
      <c r="X39" s="246">
        <f t="shared" si="18"/>
        <v>193.08837209302334</v>
      </c>
      <c r="Y39" s="249">
        <f t="shared" si="19"/>
        <v>198.7674418604652</v>
      </c>
      <c r="Z39" s="249">
        <f t="shared" si="20"/>
        <v>273.11162790697682</v>
      </c>
      <c r="AA39" s="247">
        <f t="shared" si="21"/>
        <v>238.52093023255821</v>
      </c>
      <c r="AB39" s="247">
        <f t="shared" si="22"/>
        <v>245.74883720930242</v>
      </c>
      <c r="AC39" s="247">
        <f t="shared" si="23"/>
        <v>312.86511627906987</v>
      </c>
      <c r="AD39" s="247">
        <f t="shared" si="24"/>
        <v>255.04186046511634</v>
      </c>
      <c r="AE39" s="247">
        <f t="shared" si="25"/>
        <v>278.79069767441865</v>
      </c>
      <c r="AF39" s="247">
        <f t="shared" si="26"/>
        <v>378.94883720930244</v>
      </c>
      <c r="AG39" s="247"/>
      <c r="AH39" s="246">
        <f t="shared" si="28"/>
        <v>273.62790697674427</v>
      </c>
      <c r="AI39" s="247">
        <f t="shared" si="29"/>
        <v>298.40930232558145</v>
      </c>
      <c r="AJ39" s="247">
        <f t="shared" si="30"/>
        <v>341.26046511627914</v>
      </c>
    </row>
    <row r="40" spans="1:36">
      <c r="A40" s="247">
        <v>32</v>
      </c>
      <c r="B40" s="253" t="s">
        <v>258</v>
      </c>
      <c r="C40" s="267" t="s">
        <v>259</v>
      </c>
      <c r="D40" s="133" t="s">
        <v>1965</v>
      </c>
      <c r="E40" s="260">
        <v>10</v>
      </c>
      <c r="F40" s="229">
        <f t="shared" si="1"/>
        <v>75.893023255813972</v>
      </c>
      <c r="G40" s="262">
        <v>75.893023255813972</v>
      </c>
      <c r="H40" s="248"/>
      <c r="I40" s="248"/>
      <c r="J40" s="246">
        <f t="shared" si="4"/>
        <v>169.85581395348842</v>
      </c>
      <c r="K40" s="246">
        <f t="shared" si="5"/>
        <v>176.56744186046515</v>
      </c>
      <c r="L40" s="248">
        <f t="shared" si="6"/>
        <v>193.60465116279076</v>
      </c>
      <c r="M40" s="248">
        <f t="shared" si="7"/>
        <v>199.80000000000007</v>
      </c>
      <c r="N40" s="248">
        <f t="shared" si="8"/>
        <v>209.60930232558147</v>
      </c>
      <c r="O40" s="248"/>
      <c r="P40" s="248"/>
      <c r="Q40" s="246">
        <f t="shared" si="11"/>
        <v>169.85581395348842</v>
      </c>
      <c r="R40" s="246">
        <f t="shared" si="12"/>
        <v>176.56744186046515</v>
      </c>
      <c r="S40" s="248">
        <f t="shared" si="13"/>
        <v>193.60465116279076</v>
      </c>
      <c r="T40" s="248">
        <f t="shared" si="14"/>
        <v>199.80000000000007</v>
      </c>
      <c r="U40" s="248">
        <f t="shared" si="15"/>
        <v>209.60930232558147</v>
      </c>
      <c r="V40" s="247"/>
      <c r="W40" s="247"/>
      <c r="X40" s="246">
        <f t="shared" si="18"/>
        <v>208.06046511627915</v>
      </c>
      <c r="Y40" s="249">
        <f t="shared" si="19"/>
        <v>213.73953488372101</v>
      </c>
      <c r="Z40" s="249">
        <f t="shared" si="20"/>
        <v>288.08372093023263</v>
      </c>
      <c r="AA40" s="247">
        <f t="shared" si="21"/>
        <v>253.49302325581402</v>
      </c>
      <c r="AB40" s="247">
        <f t="shared" si="22"/>
        <v>260.7209302325582</v>
      </c>
      <c r="AC40" s="247">
        <f t="shared" si="23"/>
        <v>327.83720930232573</v>
      </c>
      <c r="AD40" s="247">
        <f t="shared" si="24"/>
        <v>270.01395348837218</v>
      </c>
      <c r="AE40" s="247">
        <f t="shared" si="25"/>
        <v>293.76279069767452</v>
      </c>
      <c r="AF40" s="247">
        <f t="shared" si="26"/>
        <v>393.92093023255825</v>
      </c>
      <c r="AG40" s="247"/>
      <c r="AH40" s="246">
        <f t="shared" si="28"/>
        <v>288.60000000000014</v>
      </c>
      <c r="AI40" s="247">
        <f t="shared" si="29"/>
        <v>313.38139534883726</v>
      </c>
      <c r="AJ40" s="247">
        <f t="shared" si="30"/>
        <v>356.23255813953494</v>
      </c>
    </row>
    <row r="41" spans="1:36">
      <c r="A41" s="247">
        <v>32</v>
      </c>
      <c r="B41" s="253" t="s">
        <v>260</v>
      </c>
      <c r="C41" s="267" t="s">
        <v>261</v>
      </c>
      <c r="D41" s="133" t="s">
        <v>1965</v>
      </c>
      <c r="E41" s="260">
        <v>16</v>
      </c>
      <c r="F41" s="229">
        <f t="shared" si="1"/>
        <v>89.316279069767475</v>
      </c>
      <c r="G41" s="262">
        <v>89.316279069767475</v>
      </c>
      <c r="H41" s="248"/>
      <c r="I41" s="248"/>
      <c r="J41" s="248"/>
      <c r="K41" s="248"/>
      <c r="L41" s="246">
        <f t="shared" si="6"/>
        <v>207.02790697674425</v>
      </c>
      <c r="M41" s="246">
        <f t="shared" si="7"/>
        <v>213.22325581395359</v>
      </c>
      <c r="N41" s="248">
        <f t="shared" si="8"/>
        <v>223.03255813953496</v>
      </c>
      <c r="O41" s="248"/>
      <c r="P41" s="248"/>
      <c r="Q41" s="248"/>
      <c r="R41" s="248"/>
      <c r="S41" s="246">
        <f t="shared" si="13"/>
        <v>207.02790697674425</v>
      </c>
      <c r="T41" s="246">
        <f t="shared" si="14"/>
        <v>213.22325581395359</v>
      </c>
      <c r="U41" s="248">
        <f t="shared" si="15"/>
        <v>223.03255813953496</v>
      </c>
      <c r="V41" s="247"/>
      <c r="W41" s="247"/>
      <c r="X41" s="247"/>
      <c r="Y41" s="247"/>
      <c r="Z41" s="247"/>
      <c r="AA41" s="246">
        <f t="shared" si="21"/>
        <v>266.91627906976754</v>
      </c>
      <c r="AB41" s="249">
        <f t="shared" si="22"/>
        <v>274.14418604651172</v>
      </c>
      <c r="AC41" s="249">
        <f t="shared" si="23"/>
        <v>341.26046511627919</v>
      </c>
      <c r="AD41" s="247">
        <f t="shared" si="24"/>
        <v>283.43720930232564</v>
      </c>
      <c r="AE41" s="247">
        <f t="shared" si="25"/>
        <v>307.18604651162798</v>
      </c>
      <c r="AF41" s="247">
        <f t="shared" si="26"/>
        <v>407.34418604651177</v>
      </c>
      <c r="AG41" s="247"/>
      <c r="AH41" s="247"/>
      <c r="AI41" s="246">
        <f t="shared" si="29"/>
        <v>326.80465116279078</v>
      </c>
      <c r="AJ41" s="247">
        <f t="shared" si="30"/>
        <v>369.65581395348846</v>
      </c>
    </row>
    <row r="42" spans="1:36">
      <c r="A42" s="247">
        <v>40</v>
      </c>
      <c r="B42" s="253" t="s">
        <v>262</v>
      </c>
      <c r="C42" s="267" t="s">
        <v>263</v>
      </c>
      <c r="D42" s="133" t="s">
        <v>1965</v>
      </c>
      <c r="E42" s="260">
        <v>16</v>
      </c>
      <c r="F42" s="229">
        <f t="shared" si="1"/>
        <v>107.38604651162795</v>
      </c>
      <c r="G42" s="262">
        <v>107.38604651162795</v>
      </c>
      <c r="H42" s="248"/>
      <c r="I42" s="248"/>
      <c r="J42" s="248"/>
      <c r="K42" s="248"/>
      <c r="L42" s="246">
        <f t="shared" si="6"/>
        <v>225.09767441860475</v>
      </c>
      <c r="M42" s="246">
        <f t="shared" si="7"/>
        <v>231.29302325581403</v>
      </c>
      <c r="N42" s="248">
        <f t="shared" si="8"/>
        <v>241.10232558139546</v>
      </c>
      <c r="O42" s="248"/>
      <c r="P42" s="248"/>
      <c r="Q42" s="248"/>
      <c r="R42" s="248"/>
      <c r="S42" s="246">
        <f t="shared" si="13"/>
        <v>225.09767441860475</v>
      </c>
      <c r="T42" s="246">
        <f t="shared" si="14"/>
        <v>231.29302325581403</v>
      </c>
      <c r="U42" s="248">
        <f t="shared" si="15"/>
        <v>241.10232558139546</v>
      </c>
      <c r="V42" s="247"/>
      <c r="W42" s="247"/>
      <c r="X42" s="247"/>
      <c r="Y42" s="247"/>
      <c r="Z42" s="247"/>
      <c r="AA42" s="246">
        <f t="shared" si="21"/>
        <v>284.98604651162799</v>
      </c>
      <c r="AB42" s="249">
        <f t="shared" si="22"/>
        <v>292.21395348837223</v>
      </c>
      <c r="AC42" s="249">
        <f t="shared" si="23"/>
        <v>359.3302325581397</v>
      </c>
      <c r="AD42" s="247">
        <f t="shared" si="24"/>
        <v>301.50697674418615</v>
      </c>
      <c r="AE42" s="247">
        <f t="shared" si="25"/>
        <v>325.25581395348848</v>
      </c>
      <c r="AF42" s="247">
        <f t="shared" si="26"/>
        <v>425.41395348837227</v>
      </c>
      <c r="AG42" s="247"/>
      <c r="AH42" s="247"/>
      <c r="AI42" s="246">
        <f t="shared" si="29"/>
        <v>344.87441860465128</v>
      </c>
      <c r="AJ42" s="247">
        <f t="shared" si="30"/>
        <v>387.72558139534897</v>
      </c>
    </row>
    <row r="43" spans="1:36">
      <c r="A43" s="247">
        <v>40</v>
      </c>
      <c r="B43" s="253" t="s">
        <v>264</v>
      </c>
      <c r="C43" s="267" t="s">
        <v>265</v>
      </c>
      <c r="D43" s="133" t="s">
        <v>1965</v>
      </c>
      <c r="E43" s="260">
        <v>25</v>
      </c>
      <c r="F43" s="229">
        <f t="shared" si="1"/>
        <v>107.38604651162795</v>
      </c>
      <c r="G43" s="262">
        <v>107.38604651162795</v>
      </c>
      <c r="H43" s="248"/>
      <c r="I43" s="248"/>
      <c r="J43" s="248"/>
      <c r="K43" s="248"/>
      <c r="L43" s="246">
        <f t="shared" si="6"/>
        <v>225.09767441860475</v>
      </c>
      <c r="M43" s="246">
        <f t="shared" si="7"/>
        <v>231.29302325581403</v>
      </c>
      <c r="N43" s="248">
        <f t="shared" si="8"/>
        <v>241.10232558139546</v>
      </c>
      <c r="O43" s="248"/>
      <c r="P43" s="248"/>
      <c r="Q43" s="248"/>
      <c r="R43" s="248"/>
      <c r="S43" s="246">
        <f t="shared" si="13"/>
        <v>225.09767441860475</v>
      </c>
      <c r="T43" s="246">
        <f t="shared" si="14"/>
        <v>231.29302325581403</v>
      </c>
      <c r="U43" s="248">
        <f t="shared" si="15"/>
        <v>241.10232558139546</v>
      </c>
      <c r="V43" s="247"/>
      <c r="W43" s="247"/>
      <c r="X43" s="247"/>
      <c r="Y43" s="247"/>
      <c r="Z43" s="247"/>
      <c r="AA43" s="246">
        <f t="shared" si="21"/>
        <v>284.98604651162799</v>
      </c>
      <c r="AB43" s="249">
        <f t="shared" si="22"/>
        <v>292.21395348837223</v>
      </c>
      <c r="AC43" s="249">
        <f t="shared" si="23"/>
        <v>359.3302325581397</v>
      </c>
      <c r="AD43" s="247">
        <f t="shared" si="24"/>
        <v>301.50697674418615</v>
      </c>
      <c r="AE43" s="247">
        <f t="shared" si="25"/>
        <v>325.25581395348848</v>
      </c>
      <c r="AF43" s="247">
        <f t="shared" si="26"/>
        <v>425.41395348837227</v>
      </c>
      <c r="AG43" s="247"/>
      <c r="AH43" s="247"/>
      <c r="AI43" s="246">
        <f t="shared" si="29"/>
        <v>344.87441860465128</v>
      </c>
      <c r="AJ43" s="247">
        <f t="shared" si="30"/>
        <v>387.72558139534897</v>
      </c>
    </row>
    <row r="44" spans="1:36">
      <c r="A44" s="247">
        <v>50</v>
      </c>
      <c r="B44" s="253" t="s">
        <v>266</v>
      </c>
      <c r="C44" s="267" t="s">
        <v>267</v>
      </c>
      <c r="D44" s="133" t="s">
        <v>1965</v>
      </c>
      <c r="E44" s="260">
        <v>25</v>
      </c>
      <c r="F44" s="229">
        <f t="shared" si="1"/>
        <v>143.00930232558144</v>
      </c>
      <c r="G44" s="262">
        <v>143.00930232558144</v>
      </c>
      <c r="H44" s="248"/>
      <c r="I44" s="248"/>
      <c r="J44" s="248"/>
      <c r="K44" s="248"/>
      <c r="L44" s="246">
        <f t="shared" si="6"/>
        <v>260.7209302325582</v>
      </c>
      <c r="M44" s="246">
        <f t="shared" si="7"/>
        <v>266.91627906976754</v>
      </c>
      <c r="N44" s="248">
        <f t="shared" si="8"/>
        <v>276.72558139534897</v>
      </c>
      <c r="O44" s="248"/>
      <c r="P44" s="248"/>
      <c r="Q44" s="248"/>
      <c r="R44" s="248"/>
      <c r="S44" s="246">
        <f t="shared" si="13"/>
        <v>260.7209302325582</v>
      </c>
      <c r="T44" s="246">
        <f t="shared" si="14"/>
        <v>266.91627906976754</v>
      </c>
      <c r="U44" s="248">
        <f t="shared" si="15"/>
        <v>276.72558139534897</v>
      </c>
      <c r="V44" s="247"/>
      <c r="W44" s="247"/>
      <c r="X44" s="247"/>
      <c r="Y44" s="247"/>
      <c r="Z44" s="247"/>
      <c r="AA44" s="246">
        <f t="shared" si="21"/>
        <v>320.6093023255815</v>
      </c>
      <c r="AB44" s="249">
        <f t="shared" si="22"/>
        <v>327.83720930232573</v>
      </c>
      <c r="AC44" s="249">
        <f t="shared" si="23"/>
        <v>394.95348837209315</v>
      </c>
      <c r="AD44" s="247">
        <f t="shared" si="24"/>
        <v>337.1302325581396</v>
      </c>
      <c r="AE44" s="247">
        <f t="shared" si="25"/>
        <v>360.87906976744193</v>
      </c>
      <c r="AF44" s="247">
        <f t="shared" si="26"/>
        <v>461.03720930232578</v>
      </c>
      <c r="AG44" s="247"/>
      <c r="AH44" s="247"/>
      <c r="AI44" s="246">
        <f t="shared" si="29"/>
        <v>380.49767441860479</v>
      </c>
      <c r="AJ44" s="247">
        <f t="shared" si="30"/>
        <v>423.34883720930247</v>
      </c>
    </row>
    <row r="45" spans="1:36">
      <c r="A45" s="247">
        <v>50</v>
      </c>
      <c r="B45" s="253" t="s">
        <v>268</v>
      </c>
      <c r="C45" s="267" t="s">
        <v>269</v>
      </c>
      <c r="D45" s="133" t="s">
        <v>1965</v>
      </c>
      <c r="E45" s="260">
        <v>40</v>
      </c>
      <c r="F45" s="229">
        <f t="shared" si="1"/>
        <v>143.00930232558144</v>
      </c>
      <c r="G45" s="262">
        <v>143.00930232558144</v>
      </c>
      <c r="H45" s="248"/>
      <c r="I45" s="248"/>
      <c r="J45" s="248"/>
      <c r="K45" s="248"/>
      <c r="L45" s="246">
        <f t="shared" si="6"/>
        <v>260.7209302325582</v>
      </c>
      <c r="M45" s="246">
        <f t="shared" si="7"/>
        <v>266.91627906976754</v>
      </c>
      <c r="N45" s="248">
        <f t="shared" si="8"/>
        <v>276.72558139534897</v>
      </c>
      <c r="O45" s="248"/>
      <c r="P45" s="248"/>
      <c r="Q45" s="248"/>
      <c r="R45" s="248"/>
      <c r="S45" s="246">
        <f t="shared" si="13"/>
        <v>260.7209302325582</v>
      </c>
      <c r="T45" s="246">
        <f t="shared" si="14"/>
        <v>266.91627906976754</v>
      </c>
      <c r="U45" s="248">
        <f t="shared" si="15"/>
        <v>276.72558139534897</v>
      </c>
      <c r="V45" s="247"/>
      <c r="W45" s="247"/>
      <c r="X45" s="247"/>
      <c r="Y45" s="247"/>
      <c r="Z45" s="247"/>
      <c r="AA45" s="246">
        <f t="shared" si="21"/>
        <v>320.6093023255815</v>
      </c>
      <c r="AB45" s="249">
        <f t="shared" si="22"/>
        <v>327.83720930232573</v>
      </c>
      <c r="AC45" s="249">
        <f t="shared" si="23"/>
        <v>394.95348837209315</v>
      </c>
      <c r="AD45" s="247">
        <f t="shared" si="24"/>
        <v>337.1302325581396</v>
      </c>
      <c r="AE45" s="247">
        <f t="shared" si="25"/>
        <v>360.87906976744193</v>
      </c>
      <c r="AF45" s="247">
        <f t="shared" si="26"/>
        <v>461.03720930232578</v>
      </c>
      <c r="AG45" s="247"/>
      <c r="AH45" s="247"/>
      <c r="AI45" s="246">
        <f t="shared" si="29"/>
        <v>380.49767441860479</v>
      </c>
      <c r="AJ45" s="247">
        <f t="shared" si="30"/>
        <v>423.34883720930247</v>
      </c>
    </row>
    <row r="46" spans="1:36">
      <c r="B46" s="252"/>
      <c r="C46" s="20"/>
      <c r="D46" s="20"/>
      <c r="H46" s="19"/>
      <c r="I46" s="19"/>
      <c r="J46" s="19"/>
      <c r="K46" s="19"/>
      <c r="L46" s="19"/>
      <c r="M46" s="19"/>
      <c r="N46" s="19"/>
      <c r="O46" s="19"/>
      <c r="P46" s="19"/>
      <c r="Q46" s="19"/>
      <c r="R46" s="19"/>
      <c r="S46" s="19"/>
      <c r="T46" s="19"/>
      <c r="U46" s="19"/>
      <c r="V46" s="19"/>
      <c r="W46" s="19"/>
      <c r="X46" s="19"/>
      <c r="Y46" s="19"/>
      <c r="Z46" s="22"/>
      <c r="AA46" s="19"/>
      <c r="AB46" s="19"/>
      <c r="AC46" s="19"/>
      <c r="AD46" s="19"/>
      <c r="AE46" s="19"/>
      <c r="AF46" s="19"/>
      <c r="AG46" s="19"/>
      <c r="AH46" s="19"/>
      <c r="AI46" s="19"/>
      <c r="AJ46" s="19"/>
    </row>
    <row r="47" spans="1:36" ht="15">
      <c r="A47" s="91" t="s">
        <v>1927</v>
      </c>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row>
    <row r="48" spans="1:36">
      <c r="A48" s="247">
        <v>15</v>
      </c>
      <c r="B48" s="253" t="s">
        <v>194</v>
      </c>
      <c r="C48" s="267" t="s">
        <v>195</v>
      </c>
      <c r="D48" s="133" t="s">
        <v>1965</v>
      </c>
      <c r="E48" s="260">
        <v>0.25</v>
      </c>
      <c r="F48" s="229">
        <f t="shared" ref="F48:F67" si="31">G48*(1+$AJ$12)*(1-$AJ$11)</f>
        <v>46.981395348837225</v>
      </c>
      <c r="G48" s="229">
        <v>46.981395348837225</v>
      </c>
      <c r="H48" s="246">
        <f t="shared" ref="H48:H55" si="32">$H$23+F48</f>
        <v>122.8744186046512</v>
      </c>
      <c r="I48" s="246">
        <f>$I$23+F48</f>
        <v>125.97209302325585</v>
      </c>
      <c r="J48" s="248">
        <f t="shared" ref="J48:J62" si="33">$J$23+F48</f>
        <v>140.94418604651167</v>
      </c>
      <c r="K48" s="248">
        <f t="shared" ref="K48:K62" si="34">$K$23+F48</f>
        <v>147.6558139534884</v>
      </c>
      <c r="L48" s="248">
        <f t="shared" ref="L48:L65" si="35">$L$23+F48</f>
        <v>164.69302325581401</v>
      </c>
      <c r="M48" s="248">
        <f t="shared" ref="M48:M65" si="36">$M$23+F48</f>
        <v>170.88837209302332</v>
      </c>
      <c r="N48" s="248">
        <f t="shared" ref="N48:N67" si="37">$N$23+F48</f>
        <v>180.69767441860472</v>
      </c>
      <c r="O48" s="246">
        <f t="shared" ref="O48:O55" si="38">$O$23+F48</f>
        <v>122.8744186046512</v>
      </c>
      <c r="P48" s="246">
        <f>$P$23+F48</f>
        <v>125.97209302325585</v>
      </c>
      <c r="Q48" s="248">
        <f t="shared" ref="Q48:Q62" si="39">$Q$23+F48</f>
        <v>140.94418604651167</v>
      </c>
      <c r="R48" s="248">
        <f t="shared" ref="R48:R62" si="40">$R$23+F48</f>
        <v>147.6558139534884</v>
      </c>
      <c r="S48" s="248">
        <f t="shared" ref="S48:S65" si="41">$S$23+F48</f>
        <v>164.69302325581401</v>
      </c>
      <c r="T48" s="248">
        <f t="shared" ref="T48:T65" si="42">$T$23+F48</f>
        <v>170.88837209302332</v>
      </c>
      <c r="U48" s="248">
        <f t="shared" ref="U48:U67" si="43">$U$23+F48</f>
        <v>180.69767441860472</v>
      </c>
      <c r="V48" s="246">
        <f t="shared" ref="V48:V55" si="44">$V$23+F48</f>
        <v>151.26976744186052</v>
      </c>
      <c r="W48" s="246">
        <f>$W$23+F48</f>
        <v>150.75348837209307</v>
      </c>
      <c r="X48" s="248">
        <f t="shared" ref="X48:X62" si="45">$X$23+F48</f>
        <v>179.1488372093024</v>
      </c>
      <c r="Y48" s="248">
        <f t="shared" ref="Y48:Y62" si="46">$Y$23+F48</f>
        <v>184.82790697674426</v>
      </c>
      <c r="Z48" s="247">
        <f>$Z$23+F48</f>
        <v>259.17209302325591</v>
      </c>
      <c r="AA48" s="247">
        <f t="shared" ref="AA48:AA65" si="47">$AA$23+F48</f>
        <v>224.58139534883728</v>
      </c>
      <c r="AB48" s="247">
        <f>$AB$23+F48</f>
        <v>231.80930232558148</v>
      </c>
      <c r="AC48" s="247">
        <f>$AC$23+F48</f>
        <v>298.92558139534896</v>
      </c>
      <c r="AD48" s="247">
        <f t="shared" ref="AD48:AD67" si="48">$AD$23+F48</f>
        <v>241.10232558139541</v>
      </c>
      <c r="AE48" s="247">
        <f>$AE$23+F48</f>
        <v>264.85116279069774</v>
      </c>
      <c r="AF48" s="247">
        <f>$AF$23+F48</f>
        <v>365.00930232558153</v>
      </c>
      <c r="AG48" s="246">
        <f t="shared" ref="AG48:AG55" si="49">$AG$23+F48</f>
        <v>232.32558139534891</v>
      </c>
      <c r="AH48" s="247">
        <f t="shared" ref="AH48:AH62" si="50">$AH$23+F48</f>
        <v>259.68837209302336</v>
      </c>
      <c r="AI48" s="247">
        <f t="shared" ref="AI48:AI65" si="51">$AI$23+F48</f>
        <v>284.46976744186054</v>
      </c>
      <c r="AJ48" s="247">
        <f t="shared" ref="AJ48:AJ67" si="52">$AJ$23+F48</f>
        <v>327.32093023255823</v>
      </c>
    </row>
    <row r="49" spans="1:36">
      <c r="A49" s="247">
        <v>15</v>
      </c>
      <c r="B49" s="253" t="s">
        <v>196</v>
      </c>
      <c r="C49" s="267" t="s">
        <v>197</v>
      </c>
      <c r="D49" s="133" t="s">
        <v>1965</v>
      </c>
      <c r="E49" s="260">
        <v>0.4</v>
      </c>
      <c r="F49" s="229">
        <f t="shared" si="31"/>
        <v>46.981395348837225</v>
      </c>
      <c r="G49" s="229">
        <v>46.981395348837225</v>
      </c>
      <c r="H49" s="246">
        <f t="shared" si="32"/>
        <v>122.8744186046512</v>
      </c>
      <c r="I49" s="246">
        <f t="shared" ref="I49:I55" si="53">$I$23+F49</f>
        <v>125.97209302325585</v>
      </c>
      <c r="J49" s="248">
        <f t="shared" si="33"/>
        <v>140.94418604651167</v>
      </c>
      <c r="K49" s="248">
        <f t="shared" si="34"/>
        <v>147.6558139534884</v>
      </c>
      <c r="L49" s="248">
        <f t="shared" si="35"/>
        <v>164.69302325581401</v>
      </c>
      <c r="M49" s="248">
        <f t="shared" si="36"/>
        <v>170.88837209302332</v>
      </c>
      <c r="N49" s="248">
        <f t="shared" si="37"/>
        <v>180.69767441860472</v>
      </c>
      <c r="O49" s="246">
        <f t="shared" si="38"/>
        <v>122.8744186046512</v>
      </c>
      <c r="P49" s="246">
        <f t="shared" ref="P49:P55" si="54">$P$23+F49</f>
        <v>125.97209302325585</v>
      </c>
      <c r="Q49" s="248">
        <f t="shared" si="39"/>
        <v>140.94418604651167</v>
      </c>
      <c r="R49" s="248">
        <f t="shared" si="40"/>
        <v>147.6558139534884</v>
      </c>
      <c r="S49" s="248">
        <f t="shared" si="41"/>
        <v>164.69302325581401</v>
      </c>
      <c r="T49" s="248">
        <f t="shared" si="42"/>
        <v>170.88837209302332</v>
      </c>
      <c r="U49" s="248">
        <f t="shared" si="43"/>
        <v>180.69767441860472</v>
      </c>
      <c r="V49" s="246">
        <f t="shared" si="44"/>
        <v>151.26976744186052</v>
      </c>
      <c r="W49" s="246">
        <f t="shared" ref="W49:W55" si="55">$W$23+F49</f>
        <v>150.75348837209307</v>
      </c>
      <c r="X49" s="248">
        <f t="shared" si="45"/>
        <v>179.1488372093024</v>
      </c>
      <c r="Y49" s="248">
        <f t="shared" si="46"/>
        <v>184.82790697674426</v>
      </c>
      <c r="Z49" s="247">
        <f t="shared" ref="Z49:Z62" si="56">$Z$23+F49</f>
        <v>259.17209302325591</v>
      </c>
      <c r="AA49" s="247">
        <f t="shared" si="47"/>
        <v>224.58139534883728</v>
      </c>
      <c r="AB49" s="247">
        <f t="shared" ref="AB49:AB65" si="57">$AB$23+F49</f>
        <v>231.80930232558148</v>
      </c>
      <c r="AC49" s="247">
        <f t="shared" ref="AC49:AC65" si="58">$AC$23+F49</f>
        <v>298.92558139534896</v>
      </c>
      <c r="AD49" s="247">
        <f t="shared" si="48"/>
        <v>241.10232558139541</v>
      </c>
      <c r="AE49" s="247">
        <f t="shared" ref="AE49:AE67" si="59">$AE$23+F49</f>
        <v>264.85116279069774</v>
      </c>
      <c r="AF49" s="247">
        <f t="shared" ref="AF49:AF67" si="60">$AF$23+F49</f>
        <v>365.00930232558153</v>
      </c>
      <c r="AG49" s="246">
        <f t="shared" si="49"/>
        <v>232.32558139534891</v>
      </c>
      <c r="AH49" s="247">
        <f t="shared" si="50"/>
        <v>259.68837209302336</v>
      </c>
      <c r="AI49" s="247">
        <f t="shared" si="51"/>
        <v>284.46976744186054</v>
      </c>
      <c r="AJ49" s="247">
        <f t="shared" si="52"/>
        <v>327.32093023255823</v>
      </c>
    </row>
    <row r="50" spans="1:36">
      <c r="A50" s="247">
        <v>15</v>
      </c>
      <c r="B50" s="253" t="s">
        <v>198</v>
      </c>
      <c r="C50" s="267" t="s">
        <v>199</v>
      </c>
      <c r="D50" s="133" t="s">
        <v>1965</v>
      </c>
      <c r="E50" s="260">
        <v>0.63</v>
      </c>
      <c r="F50" s="229">
        <f t="shared" si="31"/>
        <v>46.981395348837225</v>
      </c>
      <c r="G50" s="229">
        <v>46.981395348837225</v>
      </c>
      <c r="H50" s="246">
        <f t="shared" si="32"/>
        <v>122.8744186046512</v>
      </c>
      <c r="I50" s="246">
        <f t="shared" si="53"/>
        <v>125.97209302325585</v>
      </c>
      <c r="J50" s="248">
        <f t="shared" si="33"/>
        <v>140.94418604651167</v>
      </c>
      <c r="K50" s="248">
        <f t="shared" si="34"/>
        <v>147.6558139534884</v>
      </c>
      <c r="L50" s="248">
        <f t="shared" si="35"/>
        <v>164.69302325581401</v>
      </c>
      <c r="M50" s="248">
        <f t="shared" si="36"/>
        <v>170.88837209302332</v>
      </c>
      <c r="N50" s="248">
        <f t="shared" si="37"/>
        <v>180.69767441860472</v>
      </c>
      <c r="O50" s="246">
        <f t="shared" si="38"/>
        <v>122.8744186046512</v>
      </c>
      <c r="P50" s="246">
        <f t="shared" si="54"/>
        <v>125.97209302325585</v>
      </c>
      <c r="Q50" s="248">
        <f t="shared" si="39"/>
        <v>140.94418604651167</v>
      </c>
      <c r="R50" s="248">
        <f t="shared" si="40"/>
        <v>147.6558139534884</v>
      </c>
      <c r="S50" s="248">
        <f t="shared" si="41"/>
        <v>164.69302325581401</v>
      </c>
      <c r="T50" s="248">
        <f t="shared" si="42"/>
        <v>170.88837209302332</v>
      </c>
      <c r="U50" s="248">
        <f t="shared" si="43"/>
        <v>180.69767441860472</v>
      </c>
      <c r="V50" s="246">
        <f t="shared" si="44"/>
        <v>151.26976744186052</v>
      </c>
      <c r="W50" s="246">
        <f t="shared" si="55"/>
        <v>150.75348837209307</v>
      </c>
      <c r="X50" s="248">
        <f t="shared" si="45"/>
        <v>179.1488372093024</v>
      </c>
      <c r="Y50" s="248">
        <f t="shared" si="46"/>
        <v>184.82790697674426</v>
      </c>
      <c r="Z50" s="247">
        <f t="shared" si="56"/>
        <v>259.17209302325591</v>
      </c>
      <c r="AA50" s="247">
        <f t="shared" si="47"/>
        <v>224.58139534883728</v>
      </c>
      <c r="AB50" s="247">
        <f t="shared" si="57"/>
        <v>231.80930232558148</v>
      </c>
      <c r="AC50" s="247">
        <f t="shared" si="58"/>
        <v>298.92558139534896</v>
      </c>
      <c r="AD50" s="247">
        <f t="shared" si="48"/>
        <v>241.10232558139541</v>
      </c>
      <c r="AE50" s="247">
        <f t="shared" si="59"/>
        <v>264.85116279069774</v>
      </c>
      <c r="AF50" s="247">
        <f t="shared" si="60"/>
        <v>365.00930232558153</v>
      </c>
      <c r="AG50" s="246">
        <f t="shared" si="49"/>
        <v>232.32558139534891</v>
      </c>
      <c r="AH50" s="247">
        <f t="shared" si="50"/>
        <v>259.68837209302336</v>
      </c>
      <c r="AI50" s="247">
        <f t="shared" si="51"/>
        <v>284.46976744186054</v>
      </c>
      <c r="AJ50" s="247">
        <f t="shared" si="52"/>
        <v>327.32093023255823</v>
      </c>
    </row>
    <row r="51" spans="1:36">
      <c r="A51" s="247">
        <v>15</v>
      </c>
      <c r="B51" s="253" t="s">
        <v>200</v>
      </c>
      <c r="C51" s="267" t="s">
        <v>201</v>
      </c>
      <c r="D51" s="133" t="s">
        <v>1965</v>
      </c>
      <c r="E51" s="260">
        <v>1</v>
      </c>
      <c r="F51" s="229">
        <f t="shared" si="31"/>
        <v>46.981395348837225</v>
      </c>
      <c r="G51" s="229">
        <v>46.981395348837225</v>
      </c>
      <c r="H51" s="246">
        <f t="shared" si="32"/>
        <v>122.8744186046512</v>
      </c>
      <c r="I51" s="246">
        <f t="shared" si="53"/>
        <v>125.97209302325585</v>
      </c>
      <c r="J51" s="248">
        <f t="shared" si="33"/>
        <v>140.94418604651167</v>
      </c>
      <c r="K51" s="248">
        <f t="shared" si="34"/>
        <v>147.6558139534884</v>
      </c>
      <c r="L51" s="248">
        <f t="shared" si="35"/>
        <v>164.69302325581401</v>
      </c>
      <c r="M51" s="248">
        <f t="shared" si="36"/>
        <v>170.88837209302332</v>
      </c>
      <c r="N51" s="248">
        <f t="shared" si="37"/>
        <v>180.69767441860472</v>
      </c>
      <c r="O51" s="246">
        <f t="shared" si="38"/>
        <v>122.8744186046512</v>
      </c>
      <c r="P51" s="246">
        <f t="shared" si="54"/>
        <v>125.97209302325585</v>
      </c>
      <c r="Q51" s="248">
        <f t="shared" si="39"/>
        <v>140.94418604651167</v>
      </c>
      <c r="R51" s="248">
        <f t="shared" si="40"/>
        <v>147.6558139534884</v>
      </c>
      <c r="S51" s="248">
        <f t="shared" si="41"/>
        <v>164.69302325581401</v>
      </c>
      <c r="T51" s="248">
        <f t="shared" si="42"/>
        <v>170.88837209302332</v>
      </c>
      <c r="U51" s="248">
        <f t="shared" si="43"/>
        <v>180.69767441860472</v>
      </c>
      <c r="V51" s="246">
        <f t="shared" si="44"/>
        <v>151.26976744186052</v>
      </c>
      <c r="W51" s="246">
        <f t="shared" si="55"/>
        <v>150.75348837209307</v>
      </c>
      <c r="X51" s="248">
        <f t="shared" si="45"/>
        <v>179.1488372093024</v>
      </c>
      <c r="Y51" s="248">
        <f t="shared" si="46"/>
        <v>184.82790697674426</v>
      </c>
      <c r="Z51" s="247">
        <f t="shared" si="56"/>
        <v>259.17209302325591</v>
      </c>
      <c r="AA51" s="247">
        <f t="shared" si="47"/>
        <v>224.58139534883728</v>
      </c>
      <c r="AB51" s="247">
        <f t="shared" si="57"/>
        <v>231.80930232558148</v>
      </c>
      <c r="AC51" s="247">
        <f t="shared" si="58"/>
        <v>298.92558139534896</v>
      </c>
      <c r="AD51" s="247">
        <f t="shared" si="48"/>
        <v>241.10232558139541</v>
      </c>
      <c r="AE51" s="247">
        <f t="shared" si="59"/>
        <v>264.85116279069774</v>
      </c>
      <c r="AF51" s="247">
        <f t="shared" si="60"/>
        <v>365.00930232558153</v>
      </c>
      <c r="AG51" s="246">
        <f t="shared" si="49"/>
        <v>232.32558139534891</v>
      </c>
      <c r="AH51" s="247">
        <f t="shared" si="50"/>
        <v>259.68837209302336</v>
      </c>
      <c r="AI51" s="247">
        <f t="shared" si="51"/>
        <v>284.46976744186054</v>
      </c>
      <c r="AJ51" s="247">
        <f t="shared" si="52"/>
        <v>327.32093023255823</v>
      </c>
    </row>
    <row r="52" spans="1:36">
      <c r="A52" s="247">
        <v>15</v>
      </c>
      <c r="B52" s="253" t="s">
        <v>202</v>
      </c>
      <c r="C52" s="267" t="s">
        <v>203</v>
      </c>
      <c r="D52" s="133" t="s">
        <v>1965</v>
      </c>
      <c r="E52" s="260">
        <v>1.6</v>
      </c>
      <c r="F52" s="229">
        <f t="shared" si="31"/>
        <v>46.981395348837225</v>
      </c>
      <c r="G52" s="229">
        <v>46.981395348837225</v>
      </c>
      <c r="H52" s="246">
        <f t="shared" si="32"/>
        <v>122.8744186046512</v>
      </c>
      <c r="I52" s="246">
        <f t="shared" si="53"/>
        <v>125.97209302325585</v>
      </c>
      <c r="J52" s="248">
        <f t="shared" si="33"/>
        <v>140.94418604651167</v>
      </c>
      <c r="K52" s="248">
        <f t="shared" si="34"/>
        <v>147.6558139534884</v>
      </c>
      <c r="L52" s="248">
        <f t="shared" si="35"/>
        <v>164.69302325581401</v>
      </c>
      <c r="M52" s="248">
        <f t="shared" si="36"/>
        <v>170.88837209302332</v>
      </c>
      <c r="N52" s="248">
        <f t="shared" si="37"/>
        <v>180.69767441860472</v>
      </c>
      <c r="O52" s="246">
        <f t="shared" si="38"/>
        <v>122.8744186046512</v>
      </c>
      <c r="P52" s="246">
        <f t="shared" si="54"/>
        <v>125.97209302325585</v>
      </c>
      <c r="Q52" s="248">
        <f t="shared" si="39"/>
        <v>140.94418604651167</v>
      </c>
      <c r="R52" s="248">
        <f t="shared" si="40"/>
        <v>147.6558139534884</v>
      </c>
      <c r="S52" s="248">
        <f t="shared" si="41"/>
        <v>164.69302325581401</v>
      </c>
      <c r="T52" s="248">
        <f t="shared" si="42"/>
        <v>170.88837209302332</v>
      </c>
      <c r="U52" s="248">
        <f t="shared" si="43"/>
        <v>180.69767441860472</v>
      </c>
      <c r="V52" s="246">
        <f t="shared" si="44"/>
        <v>151.26976744186052</v>
      </c>
      <c r="W52" s="246">
        <f t="shared" si="55"/>
        <v>150.75348837209307</v>
      </c>
      <c r="X52" s="248">
        <f t="shared" si="45"/>
        <v>179.1488372093024</v>
      </c>
      <c r="Y52" s="248">
        <f t="shared" si="46"/>
        <v>184.82790697674426</v>
      </c>
      <c r="Z52" s="247">
        <f t="shared" si="56"/>
        <v>259.17209302325591</v>
      </c>
      <c r="AA52" s="247">
        <f t="shared" si="47"/>
        <v>224.58139534883728</v>
      </c>
      <c r="AB52" s="247">
        <f t="shared" si="57"/>
        <v>231.80930232558148</v>
      </c>
      <c r="AC52" s="247">
        <f t="shared" si="58"/>
        <v>298.92558139534896</v>
      </c>
      <c r="AD52" s="247">
        <f t="shared" si="48"/>
        <v>241.10232558139541</v>
      </c>
      <c r="AE52" s="247">
        <f t="shared" si="59"/>
        <v>264.85116279069774</v>
      </c>
      <c r="AF52" s="247">
        <f t="shared" si="60"/>
        <v>365.00930232558153</v>
      </c>
      <c r="AG52" s="246">
        <f t="shared" si="49"/>
        <v>232.32558139534891</v>
      </c>
      <c r="AH52" s="247">
        <f t="shared" si="50"/>
        <v>259.68837209302336</v>
      </c>
      <c r="AI52" s="247">
        <f t="shared" si="51"/>
        <v>284.46976744186054</v>
      </c>
      <c r="AJ52" s="247">
        <f t="shared" si="52"/>
        <v>327.32093023255823</v>
      </c>
    </row>
    <row r="53" spans="1:36">
      <c r="A53" s="247">
        <v>15</v>
      </c>
      <c r="B53" s="253" t="s">
        <v>204</v>
      </c>
      <c r="C53" s="267" t="s">
        <v>205</v>
      </c>
      <c r="D53" s="133" t="s">
        <v>1965</v>
      </c>
      <c r="E53" s="260">
        <v>2.5</v>
      </c>
      <c r="F53" s="229">
        <f t="shared" si="31"/>
        <v>46.981395348837225</v>
      </c>
      <c r="G53" s="229">
        <v>46.981395348837225</v>
      </c>
      <c r="H53" s="246">
        <f t="shared" si="32"/>
        <v>122.8744186046512</v>
      </c>
      <c r="I53" s="246">
        <f t="shared" si="53"/>
        <v>125.97209302325585</v>
      </c>
      <c r="J53" s="248">
        <f t="shared" si="33"/>
        <v>140.94418604651167</v>
      </c>
      <c r="K53" s="248">
        <f t="shared" si="34"/>
        <v>147.6558139534884</v>
      </c>
      <c r="L53" s="248">
        <f t="shared" si="35"/>
        <v>164.69302325581401</v>
      </c>
      <c r="M53" s="248">
        <f t="shared" si="36"/>
        <v>170.88837209302332</v>
      </c>
      <c r="N53" s="248">
        <f t="shared" si="37"/>
        <v>180.69767441860472</v>
      </c>
      <c r="O53" s="246">
        <f t="shared" si="38"/>
        <v>122.8744186046512</v>
      </c>
      <c r="P53" s="246">
        <f t="shared" si="54"/>
        <v>125.97209302325585</v>
      </c>
      <c r="Q53" s="248">
        <f t="shared" si="39"/>
        <v>140.94418604651167</v>
      </c>
      <c r="R53" s="248">
        <f t="shared" si="40"/>
        <v>147.6558139534884</v>
      </c>
      <c r="S53" s="248">
        <f t="shared" si="41"/>
        <v>164.69302325581401</v>
      </c>
      <c r="T53" s="248">
        <f t="shared" si="42"/>
        <v>170.88837209302332</v>
      </c>
      <c r="U53" s="248">
        <f t="shared" si="43"/>
        <v>180.69767441860472</v>
      </c>
      <c r="V53" s="246">
        <f t="shared" si="44"/>
        <v>151.26976744186052</v>
      </c>
      <c r="W53" s="246">
        <f t="shared" si="55"/>
        <v>150.75348837209307</v>
      </c>
      <c r="X53" s="248">
        <f t="shared" si="45"/>
        <v>179.1488372093024</v>
      </c>
      <c r="Y53" s="248">
        <f t="shared" si="46"/>
        <v>184.82790697674426</v>
      </c>
      <c r="Z53" s="247">
        <f t="shared" si="56"/>
        <v>259.17209302325591</v>
      </c>
      <c r="AA53" s="247">
        <f t="shared" si="47"/>
        <v>224.58139534883728</v>
      </c>
      <c r="AB53" s="247">
        <f t="shared" si="57"/>
        <v>231.80930232558148</v>
      </c>
      <c r="AC53" s="247">
        <f t="shared" si="58"/>
        <v>298.92558139534896</v>
      </c>
      <c r="AD53" s="247">
        <f t="shared" si="48"/>
        <v>241.10232558139541</v>
      </c>
      <c r="AE53" s="247">
        <f t="shared" si="59"/>
        <v>264.85116279069774</v>
      </c>
      <c r="AF53" s="247">
        <f t="shared" si="60"/>
        <v>365.00930232558153</v>
      </c>
      <c r="AG53" s="246">
        <f t="shared" si="49"/>
        <v>232.32558139534891</v>
      </c>
      <c r="AH53" s="247">
        <f t="shared" si="50"/>
        <v>259.68837209302336</v>
      </c>
      <c r="AI53" s="247">
        <f t="shared" si="51"/>
        <v>284.46976744186054</v>
      </c>
      <c r="AJ53" s="247">
        <f t="shared" si="52"/>
        <v>327.32093023255823</v>
      </c>
    </row>
    <row r="54" spans="1:36">
      <c r="A54" s="247">
        <v>15</v>
      </c>
      <c r="B54" s="253" t="s">
        <v>206</v>
      </c>
      <c r="C54" s="267" t="s">
        <v>207</v>
      </c>
      <c r="D54" s="133" t="s">
        <v>1965</v>
      </c>
      <c r="E54" s="260">
        <v>4</v>
      </c>
      <c r="F54" s="229">
        <f t="shared" si="31"/>
        <v>46.981395348837225</v>
      </c>
      <c r="G54" s="229">
        <v>46.981395348837225</v>
      </c>
      <c r="H54" s="246">
        <f t="shared" si="32"/>
        <v>122.8744186046512</v>
      </c>
      <c r="I54" s="246">
        <f t="shared" si="53"/>
        <v>125.97209302325585</v>
      </c>
      <c r="J54" s="248">
        <f t="shared" si="33"/>
        <v>140.94418604651167</v>
      </c>
      <c r="K54" s="248">
        <f t="shared" si="34"/>
        <v>147.6558139534884</v>
      </c>
      <c r="L54" s="248">
        <f t="shared" si="35"/>
        <v>164.69302325581401</v>
      </c>
      <c r="M54" s="248">
        <f t="shared" si="36"/>
        <v>170.88837209302332</v>
      </c>
      <c r="N54" s="248">
        <f t="shared" si="37"/>
        <v>180.69767441860472</v>
      </c>
      <c r="O54" s="246">
        <f t="shared" si="38"/>
        <v>122.8744186046512</v>
      </c>
      <c r="P54" s="246">
        <f t="shared" si="54"/>
        <v>125.97209302325585</v>
      </c>
      <c r="Q54" s="248">
        <f t="shared" si="39"/>
        <v>140.94418604651167</v>
      </c>
      <c r="R54" s="248">
        <f t="shared" si="40"/>
        <v>147.6558139534884</v>
      </c>
      <c r="S54" s="248">
        <f t="shared" si="41"/>
        <v>164.69302325581401</v>
      </c>
      <c r="T54" s="248">
        <f t="shared" si="42"/>
        <v>170.88837209302332</v>
      </c>
      <c r="U54" s="248">
        <f t="shared" si="43"/>
        <v>180.69767441860472</v>
      </c>
      <c r="V54" s="246">
        <f t="shared" si="44"/>
        <v>151.26976744186052</v>
      </c>
      <c r="W54" s="246">
        <f t="shared" si="55"/>
        <v>150.75348837209307</v>
      </c>
      <c r="X54" s="248">
        <f t="shared" si="45"/>
        <v>179.1488372093024</v>
      </c>
      <c r="Y54" s="248">
        <f t="shared" si="46"/>
        <v>184.82790697674426</v>
      </c>
      <c r="Z54" s="247">
        <f t="shared" si="56"/>
        <v>259.17209302325591</v>
      </c>
      <c r="AA54" s="247">
        <f t="shared" si="47"/>
        <v>224.58139534883728</v>
      </c>
      <c r="AB54" s="247">
        <f t="shared" si="57"/>
        <v>231.80930232558148</v>
      </c>
      <c r="AC54" s="247">
        <f t="shared" si="58"/>
        <v>298.92558139534896</v>
      </c>
      <c r="AD54" s="247">
        <f t="shared" si="48"/>
        <v>241.10232558139541</v>
      </c>
      <c r="AE54" s="247">
        <f t="shared" si="59"/>
        <v>264.85116279069774</v>
      </c>
      <c r="AF54" s="247">
        <f t="shared" si="60"/>
        <v>365.00930232558153</v>
      </c>
      <c r="AG54" s="246">
        <f t="shared" si="49"/>
        <v>232.32558139534891</v>
      </c>
      <c r="AH54" s="247">
        <f t="shared" si="50"/>
        <v>259.68837209302336</v>
      </c>
      <c r="AI54" s="247">
        <f t="shared" si="51"/>
        <v>284.46976744186054</v>
      </c>
      <c r="AJ54" s="247">
        <f t="shared" si="52"/>
        <v>327.32093023255823</v>
      </c>
    </row>
    <row r="55" spans="1:36">
      <c r="A55" s="247">
        <v>15</v>
      </c>
      <c r="B55" s="253" t="s">
        <v>208</v>
      </c>
      <c r="C55" s="267" t="s">
        <v>209</v>
      </c>
      <c r="D55" s="133" t="s">
        <v>1965</v>
      </c>
      <c r="E55" s="260">
        <v>6.3</v>
      </c>
      <c r="F55" s="229">
        <f t="shared" si="31"/>
        <v>46.981395348837225</v>
      </c>
      <c r="G55" s="229">
        <v>46.981395348837225</v>
      </c>
      <c r="H55" s="246">
        <f t="shared" si="32"/>
        <v>122.8744186046512</v>
      </c>
      <c r="I55" s="246">
        <f t="shared" si="53"/>
        <v>125.97209302325585</v>
      </c>
      <c r="J55" s="248">
        <f t="shared" si="33"/>
        <v>140.94418604651167</v>
      </c>
      <c r="K55" s="248">
        <f t="shared" si="34"/>
        <v>147.6558139534884</v>
      </c>
      <c r="L55" s="248">
        <f t="shared" si="35"/>
        <v>164.69302325581401</v>
      </c>
      <c r="M55" s="248">
        <f t="shared" si="36"/>
        <v>170.88837209302332</v>
      </c>
      <c r="N55" s="248">
        <f t="shared" si="37"/>
        <v>180.69767441860472</v>
      </c>
      <c r="O55" s="246">
        <f t="shared" si="38"/>
        <v>122.8744186046512</v>
      </c>
      <c r="P55" s="246">
        <f t="shared" si="54"/>
        <v>125.97209302325585</v>
      </c>
      <c r="Q55" s="248">
        <f t="shared" si="39"/>
        <v>140.94418604651167</v>
      </c>
      <c r="R55" s="248">
        <f t="shared" si="40"/>
        <v>147.6558139534884</v>
      </c>
      <c r="S55" s="248">
        <f t="shared" si="41"/>
        <v>164.69302325581401</v>
      </c>
      <c r="T55" s="248">
        <f t="shared" si="42"/>
        <v>170.88837209302332</v>
      </c>
      <c r="U55" s="248">
        <f t="shared" si="43"/>
        <v>180.69767441860472</v>
      </c>
      <c r="V55" s="246">
        <f t="shared" si="44"/>
        <v>151.26976744186052</v>
      </c>
      <c r="W55" s="246">
        <f t="shared" si="55"/>
        <v>150.75348837209307</v>
      </c>
      <c r="X55" s="248">
        <f t="shared" si="45"/>
        <v>179.1488372093024</v>
      </c>
      <c r="Y55" s="248">
        <f t="shared" si="46"/>
        <v>184.82790697674426</v>
      </c>
      <c r="Z55" s="247">
        <f t="shared" si="56"/>
        <v>259.17209302325591</v>
      </c>
      <c r="AA55" s="247">
        <f t="shared" si="47"/>
        <v>224.58139534883728</v>
      </c>
      <c r="AB55" s="247">
        <f t="shared" si="57"/>
        <v>231.80930232558148</v>
      </c>
      <c r="AC55" s="247">
        <f t="shared" si="58"/>
        <v>298.92558139534896</v>
      </c>
      <c r="AD55" s="247">
        <f t="shared" si="48"/>
        <v>241.10232558139541</v>
      </c>
      <c r="AE55" s="247">
        <f t="shared" si="59"/>
        <v>264.85116279069774</v>
      </c>
      <c r="AF55" s="247">
        <f t="shared" si="60"/>
        <v>365.00930232558153</v>
      </c>
      <c r="AG55" s="246">
        <f t="shared" si="49"/>
        <v>232.32558139534891</v>
      </c>
      <c r="AH55" s="247">
        <f t="shared" si="50"/>
        <v>259.68837209302336</v>
      </c>
      <c r="AI55" s="247">
        <f t="shared" si="51"/>
        <v>284.46976744186054</v>
      </c>
      <c r="AJ55" s="247">
        <f t="shared" si="52"/>
        <v>327.32093023255823</v>
      </c>
    </row>
    <row r="56" spans="1:36">
      <c r="A56" s="247">
        <v>20</v>
      </c>
      <c r="B56" s="253" t="s">
        <v>210</v>
      </c>
      <c r="C56" s="267" t="s">
        <v>211</v>
      </c>
      <c r="D56" s="133" t="s">
        <v>1965</v>
      </c>
      <c r="E56" s="260">
        <v>4</v>
      </c>
      <c r="F56" s="229">
        <f t="shared" si="31"/>
        <v>55.241860465116289</v>
      </c>
      <c r="G56" s="229">
        <v>55.241860465116289</v>
      </c>
      <c r="H56" s="248"/>
      <c r="I56" s="248"/>
      <c r="J56" s="246">
        <f t="shared" si="33"/>
        <v>149.20465116279075</v>
      </c>
      <c r="K56" s="246">
        <f t="shared" si="34"/>
        <v>155.91627906976748</v>
      </c>
      <c r="L56" s="248">
        <f t="shared" si="35"/>
        <v>172.95348837209309</v>
      </c>
      <c r="M56" s="248">
        <f t="shared" si="36"/>
        <v>179.14883720930237</v>
      </c>
      <c r="N56" s="248">
        <f t="shared" si="37"/>
        <v>188.9581395348838</v>
      </c>
      <c r="O56" s="248"/>
      <c r="P56" s="248"/>
      <c r="Q56" s="246">
        <f t="shared" si="39"/>
        <v>149.20465116279075</v>
      </c>
      <c r="R56" s="246">
        <f t="shared" si="40"/>
        <v>155.91627906976748</v>
      </c>
      <c r="S56" s="248">
        <f t="shared" si="41"/>
        <v>172.95348837209309</v>
      </c>
      <c r="T56" s="248">
        <f t="shared" si="42"/>
        <v>179.14883720930237</v>
      </c>
      <c r="U56" s="248">
        <f t="shared" si="43"/>
        <v>188.9581395348838</v>
      </c>
      <c r="V56" s="247"/>
      <c r="W56" s="247"/>
      <c r="X56" s="246">
        <f t="shared" si="45"/>
        <v>187.40930232558145</v>
      </c>
      <c r="Y56" s="246">
        <f t="shared" si="46"/>
        <v>193.08837209302334</v>
      </c>
      <c r="Z56" s="249">
        <f t="shared" si="56"/>
        <v>267.43255813953499</v>
      </c>
      <c r="AA56" s="247">
        <f t="shared" si="47"/>
        <v>232.84186046511633</v>
      </c>
      <c r="AB56" s="247">
        <f t="shared" si="57"/>
        <v>240.06976744186056</v>
      </c>
      <c r="AC56" s="247">
        <f t="shared" si="58"/>
        <v>307.18604651162804</v>
      </c>
      <c r="AD56" s="247">
        <f t="shared" si="48"/>
        <v>249.36279069767448</v>
      </c>
      <c r="AE56" s="247">
        <f t="shared" si="59"/>
        <v>273.11162790697682</v>
      </c>
      <c r="AF56" s="247">
        <f t="shared" si="60"/>
        <v>373.26976744186061</v>
      </c>
      <c r="AG56" s="247"/>
      <c r="AH56" s="246">
        <f t="shared" si="50"/>
        <v>267.94883720930244</v>
      </c>
      <c r="AI56" s="247">
        <f t="shared" si="51"/>
        <v>292.73023255813962</v>
      </c>
      <c r="AJ56" s="247">
        <f t="shared" si="52"/>
        <v>335.5813953488373</v>
      </c>
    </row>
    <row r="57" spans="1:36">
      <c r="A57" s="247">
        <v>20</v>
      </c>
      <c r="B57" s="253" t="s">
        <v>212</v>
      </c>
      <c r="C57" s="267" t="s">
        <v>213</v>
      </c>
      <c r="D57" s="133" t="s">
        <v>1965</v>
      </c>
      <c r="E57" s="260">
        <v>6.3</v>
      </c>
      <c r="F57" s="229">
        <f t="shared" si="31"/>
        <v>55.241860465116289</v>
      </c>
      <c r="G57" s="229">
        <v>55.241860465116289</v>
      </c>
      <c r="H57" s="248"/>
      <c r="I57" s="248"/>
      <c r="J57" s="246">
        <f t="shared" si="33"/>
        <v>149.20465116279075</v>
      </c>
      <c r="K57" s="246">
        <f t="shared" si="34"/>
        <v>155.91627906976748</v>
      </c>
      <c r="L57" s="248">
        <f t="shared" si="35"/>
        <v>172.95348837209309</v>
      </c>
      <c r="M57" s="248">
        <f t="shared" si="36"/>
        <v>179.14883720930237</v>
      </c>
      <c r="N57" s="248">
        <f t="shared" si="37"/>
        <v>188.9581395348838</v>
      </c>
      <c r="O57" s="248"/>
      <c r="P57" s="248"/>
      <c r="Q57" s="246">
        <f t="shared" si="39"/>
        <v>149.20465116279075</v>
      </c>
      <c r="R57" s="246">
        <f t="shared" si="40"/>
        <v>155.91627906976748</v>
      </c>
      <c r="S57" s="248">
        <f t="shared" si="41"/>
        <v>172.95348837209309</v>
      </c>
      <c r="T57" s="248">
        <f t="shared" si="42"/>
        <v>179.14883720930237</v>
      </c>
      <c r="U57" s="248">
        <f t="shared" si="43"/>
        <v>188.9581395348838</v>
      </c>
      <c r="V57" s="247"/>
      <c r="W57" s="247"/>
      <c r="X57" s="246">
        <f t="shared" si="45"/>
        <v>187.40930232558145</v>
      </c>
      <c r="Y57" s="246">
        <f t="shared" si="46"/>
        <v>193.08837209302334</v>
      </c>
      <c r="Z57" s="249">
        <f t="shared" si="56"/>
        <v>267.43255813953499</v>
      </c>
      <c r="AA57" s="247">
        <f t="shared" si="47"/>
        <v>232.84186046511633</v>
      </c>
      <c r="AB57" s="247">
        <f t="shared" si="57"/>
        <v>240.06976744186056</v>
      </c>
      <c r="AC57" s="247">
        <f t="shared" si="58"/>
        <v>307.18604651162804</v>
      </c>
      <c r="AD57" s="247">
        <f t="shared" si="48"/>
        <v>249.36279069767448</v>
      </c>
      <c r="AE57" s="247">
        <f t="shared" si="59"/>
        <v>273.11162790697682</v>
      </c>
      <c r="AF57" s="247">
        <f t="shared" si="60"/>
        <v>373.26976744186061</v>
      </c>
      <c r="AG57" s="247"/>
      <c r="AH57" s="246">
        <f t="shared" si="50"/>
        <v>267.94883720930244</v>
      </c>
      <c r="AI57" s="247">
        <f t="shared" si="51"/>
        <v>292.73023255813962</v>
      </c>
      <c r="AJ57" s="247">
        <f t="shared" si="52"/>
        <v>335.5813953488373</v>
      </c>
    </row>
    <row r="58" spans="1:36">
      <c r="A58" s="247">
        <v>20</v>
      </c>
      <c r="B58" s="253" t="s">
        <v>214</v>
      </c>
      <c r="C58" s="267" t="s">
        <v>215</v>
      </c>
      <c r="D58" s="133" t="s">
        <v>1965</v>
      </c>
      <c r="E58" s="260">
        <v>8.6</v>
      </c>
      <c r="F58" s="229">
        <f t="shared" si="31"/>
        <v>55.241860465116289</v>
      </c>
      <c r="G58" s="229">
        <v>55.241860465116289</v>
      </c>
      <c r="H58" s="248"/>
      <c r="I58" s="248"/>
      <c r="J58" s="246">
        <f t="shared" si="33"/>
        <v>149.20465116279075</v>
      </c>
      <c r="K58" s="246">
        <f t="shared" si="34"/>
        <v>155.91627906976748</v>
      </c>
      <c r="L58" s="248">
        <f t="shared" si="35"/>
        <v>172.95348837209309</v>
      </c>
      <c r="M58" s="248">
        <f t="shared" si="36"/>
        <v>179.14883720930237</v>
      </c>
      <c r="N58" s="248">
        <f t="shared" si="37"/>
        <v>188.9581395348838</v>
      </c>
      <c r="O58" s="248"/>
      <c r="P58" s="248"/>
      <c r="Q58" s="246">
        <f t="shared" si="39"/>
        <v>149.20465116279075</v>
      </c>
      <c r="R58" s="246">
        <f t="shared" si="40"/>
        <v>155.91627906976748</v>
      </c>
      <c r="S58" s="248">
        <f t="shared" si="41"/>
        <v>172.95348837209309</v>
      </c>
      <c r="T58" s="248">
        <f t="shared" si="42"/>
        <v>179.14883720930237</v>
      </c>
      <c r="U58" s="248">
        <f t="shared" si="43"/>
        <v>188.9581395348838</v>
      </c>
      <c r="V58" s="247"/>
      <c r="W58" s="247"/>
      <c r="X58" s="246">
        <f t="shared" si="45"/>
        <v>187.40930232558145</v>
      </c>
      <c r="Y58" s="246">
        <f t="shared" si="46"/>
        <v>193.08837209302334</v>
      </c>
      <c r="Z58" s="249">
        <f t="shared" si="56"/>
        <v>267.43255813953499</v>
      </c>
      <c r="AA58" s="247">
        <f t="shared" si="47"/>
        <v>232.84186046511633</v>
      </c>
      <c r="AB58" s="247">
        <f t="shared" si="57"/>
        <v>240.06976744186056</v>
      </c>
      <c r="AC58" s="247">
        <f t="shared" si="58"/>
        <v>307.18604651162804</v>
      </c>
      <c r="AD58" s="247">
        <f t="shared" si="48"/>
        <v>249.36279069767448</v>
      </c>
      <c r="AE58" s="247">
        <f t="shared" si="59"/>
        <v>273.11162790697682</v>
      </c>
      <c r="AF58" s="247">
        <f t="shared" si="60"/>
        <v>373.26976744186061</v>
      </c>
      <c r="AG58" s="247"/>
      <c r="AH58" s="246">
        <f t="shared" si="50"/>
        <v>267.94883720930244</v>
      </c>
      <c r="AI58" s="247">
        <f t="shared" si="51"/>
        <v>292.73023255813962</v>
      </c>
      <c r="AJ58" s="247">
        <f t="shared" si="52"/>
        <v>335.5813953488373</v>
      </c>
    </row>
    <row r="59" spans="1:36">
      <c r="A59" s="247">
        <v>25</v>
      </c>
      <c r="B59" s="253" t="s">
        <v>216</v>
      </c>
      <c r="C59" s="267" t="s">
        <v>217</v>
      </c>
      <c r="D59" s="133" t="s">
        <v>1965</v>
      </c>
      <c r="E59" s="260">
        <v>6.3</v>
      </c>
      <c r="F59" s="229">
        <f t="shared" si="31"/>
        <v>67.116279069767472</v>
      </c>
      <c r="G59" s="229">
        <v>67.116279069767472</v>
      </c>
      <c r="H59" s="248"/>
      <c r="I59" s="248"/>
      <c r="J59" s="246">
        <f t="shared" si="33"/>
        <v>161.07906976744192</v>
      </c>
      <c r="K59" s="246">
        <f t="shared" si="34"/>
        <v>167.79069767441865</v>
      </c>
      <c r="L59" s="248">
        <f t="shared" si="35"/>
        <v>184.82790697674426</v>
      </c>
      <c r="M59" s="248">
        <f t="shared" si="36"/>
        <v>191.02325581395357</v>
      </c>
      <c r="N59" s="248">
        <f t="shared" si="37"/>
        <v>200.83255813953497</v>
      </c>
      <c r="O59" s="248"/>
      <c r="P59" s="248"/>
      <c r="Q59" s="246">
        <f t="shared" si="39"/>
        <v>161.07906976744192</v>
      </c>
      <c r="R59" s="246">
        <f t="shared" si="40"/>
        <v>167.79069767441865</v>
      </c>
      <c r="S59" s="248">
        <f t="shared" si="41"/>
        <v>184.82790697674426</v>
      </c>
      <c r="T59" s="248">
        <f t="shared" si="42"/>
        <v>191.02325581395357</v>
      </c>
      <c r="U59" s="248">
        <f t="shared" si="43"/>
        <v>200.83255813953497</v>
      </c>
      <c r="V59" s="247"/>
      <c r="W59" s="247"/>
      <c r="X59" s="246">
        <f t="shared" si="45"/>
        <v>199.28372093023265</v>
      </c>
      <c r="Y59" s="246">
        <f t="shared" si="46"/>
        <v>204.96279069767451</v>
      </c>
      <c r="Z59" s="249">
        <f t="shared" si="56"/>
        <v>279.30697674418616</v>
      </c>
      <c r="AA59" s="247">
        <f t="shared" si="47"/>
        <v>244.71627906976752</v>
      </c>
      <c r="AB59" s="247">
        <f t="shared" si="57"/>
        <v>251.94418604651173</v>
      </c>
      <c r="AC59" s="247">
        <f t="shared" si="58"/>
        <v>319.0604651162792</v>
      </c>
      <c r="AD59" s="247">
        <f t="shared" si="48"/>
        <v>261.23720930232565</v>
      </c>
      <c r="AE59" s="247">
        <f t="shared" si="59"/>
        <v>284.98604651162799</v>
      </c>
      <c r="AF59" s="247">
        <f t="shared" si="60"/>
        <v>385.14418604651178</v>
      </c>
      <c r="AG59" s="247"/>
      <c r="AH59" s="246">
        <f t="shared" si="50"/>
        <v>279.82325581395361</v>
      </c>
      <c r="AI59" s="247">
        <f t="shared" si="51"/>
        <v>304.60465116279079</v>
      </c>
      <c r="AJ59" s="247">
        <f t="shared" si="52"/>
        <v>347.45581395348847</v>
      </c>
    </row>
    <row r="60" spans="1:36">
      <c r="A60" s="247">
        <v>25</v>
      </c>
      <c r="B60" s="253" t="s">
        <v>218</v>
      </c>
      <c r="C60" s="267" t="s">
        <v>219</v>
      </c>
      <c r="D60" s="133" t="s">
        <v>1965</v>
      </c>
      <c r="E60" s="260">
        <v>10</v>
      </c>
      <c r="F60" s="229">
        <f t="shared" si="31"/>
        <v>67.116279069767472</v>
      </c>
      <c r="G60" s="229">
        <v>67.116279069767472</v>
      </c>
      <c r="H60" s="248"/>
      <c r="I60" s="248"/>
      <c r="J60" s="246">
        <f t="shared" si="33"/>
        <v>161.07906976744192</v>
      </c>
      <c r="K60" s="246">
        <f t="shared" si="34"/>
        <v>167.79069767441865</v>
      </c>
      <c r="L60" s="248">
        <f t="shared" si="35"/>
        <v>184.82790697674426</v>
      </c>
      <c r="M60" s="248">
        <f t="shared" si="36"/>
        <v>191.02325581395357</v>
      </c>
      <c r="N60" s="248">
        <f t="shared" si="37"/>
        <v>200.83255813953497</v>
      </c>
      <c r="O60" s="248"/>
      <c r="P60" s="248"/>
      <c r="Q60" s="246">
        <f t="shared" si="39"/>
        <v>161.07906976744192</v>
      </c>
      <c r="R60" s="246">
        <f t="shared" si="40"/>
        <v>167.79069767441865</v>
      </c>
      <c r="S60" s="248">
        <f t="shared" si="41"/>
        <v>184.82790697674426</v>
      </c>
      <c r="T60" s="248">
        <f t="shared" si="42"/>
        <v>191.02325581395357</v>
      </c>
      <c r="U60" s="248">
        <f t="shared" si="43"/>
        <v>200.83255813953497</v>
      </c>
      <c r="V60" s="247"/>
      <c r="W60" s="247"/>
      <c r="X60" s="246">
        <f t="shared" si="45"/>
        <v>199.28372093023265</v>
      </c>
      <c r="Y60" s="246">
        <f t="shared" si="46"/>
        <v>204.96279069767451</v>
      </c>
      <c r="Z60" s="249">
        <f t="shared" si="56"/>
        <v>279.30697674418616</v>
      </c>
      <c r="AA60" s="247">
        <f t="shared" si="47"/>
        <v>244.71627906976752</v>
      </c>
      <c r="AB60" s="247">
        <f t="shared" si="57"/>
        <v>251.94418604651173</v>
      </c>
      <c r="AC60" s="247">
        <f t="shared" si="58"/>
        <v>319.0604651162792</v>
      </c>
      <c r="AD60" s="247">
        <f t="shared" si="48"/>
        <v>261.23720930232565</v>
      </c>
      <c r="AE60" s="247">
        <f t="shared" si="59"/>
        <v>284.98604651162799</v>
      </c>
      <c r="AF60" s="247">
        <f t="shared" si="60"/>
        <v>385.14418604651178</v>
      </c>
      <c r="AG60" s="247"/>
      <c r="AH60" s="246">
        <f t="shared" si="50"/>
        <v>279.82325581395361</v>
      </c>
      <c r="AI60" s="247">
        <f t="shared" si="51"/>
        <v>304.60465116279079</v>
      </c>
      <c r="AJ60" s="247">
        <f t="shared" si="52"/>
        <v>347.45581395348847</v>
      </c>
    </row>
    <row r="61" spans="1:36">
      <c r="A61" s="247">
        <v>25</v>
      </c>
      <c r="B61" s="253" t="s">
        <v>220</v>
      </c>
      <c r="C61" s="267" t="s">
        <v>221</v>
      </c>
      <c r="D61" s="133" t="s">
        <v>1965</v>
      </c>
      <c r="E61" s="260">
        <v>16</v>
      </c>
      <c r="F61" s="229">
        <f t="shared" si="31"/>
        <v>67.116279069767472</v>
      </c>
      <c r="G61" s="229">
        <v>67.116279069767472</v>
      </c>
      <c r="H61" s="248"/>
      <c r="I61" s="248"/>
      <c r="J61" s="246">
        <f t="shared" si="33"/>
        <v>161.07906976744192</v>
      </c>
      <c r="K61" s="246">
        <f t="shared" si="34"/>
        <v>167.79069767441865</v>
      </c>
      <c r="L61" s="248">
        <f t="shared" si="35"/>
        <v>184.82790697674426</v>
      </c>
      <c r="M61" s="248">
        <f t="shared" si="36"/>
        <v>191.02325581395357</v>
      </c>
      <c r="N61" s="248">
        <f t="shared" si="37"/>
        <v>200.83255813953497</v>
      </c>
      <c r="O61" s="248"/>
      <c r="P61" s="248"/>
      <c r="Q61" s="246">
        <f t="shared" si="39"/>
        <v>161.07906976744192</v>
      </c>
      <c r="R61" s="246">
        <f t="shared" si="40"/>
        <v>167.79069767441865</v>
      </c>
      <c r="S61" s="248">
        <f t="shared" si="41"/>
        <v>184.82790697674426</v>
      </c>
      <c r="T61" s="248">
        <f t="shared" si="42"/>
        <v>191.02325581395357</v>
      </c>
      <c r="U61" s="248">
        <f t="shared" si="43"/>
        <v>200.83255813953497</v>
      </c>
      <c r="V61" s="247"/>
      <c r="W61" s="247"/>
      <c r="X61" s="246">
        <f t="shared" si="45"/>
        <v>199.28372093023265</v>
      </c>
      <c r="Y61" s="246">
        <f t="shared" si="46"/>
        <v>204.96279069767451</v>
      </c>
      <c r="Z61" s="249">
        <f t="shared" si="56"/>
        <v>279.30697674418616</v>
      </c>
      <c r="AA61" s="247">
        <f t="shared" si="47"/>
        <v>244.71627906976752</v>
      </c>
      <c r="AB61" s="247">
        <f t="shared" si="57"/>
        <v>251.94418604651173</v>
      </c>
      <c r="AC61" s="247">
        <f t="shared" si="58"/>
        <v>319.0604651162792</v>
      </c>
      <c r="AD61" s="247">
        <f t="shared" si="48"/>
        <v>261.23720930232565</v>
      </c>
      <c r="AE61" s="247">
        <f t="shared" si="59"/>
        <v>284.98604651162799</v>
      </c>
      <c r="AF61" s="247">
        <f t="shared" si="60"/>
        <v>385.14418604651178</v>
      </c>
      <c r="AG61" s="247"/>
      <c r="AH61" s="246">
        <f t="shared" si="50"/>
        <v>279.82325581395361</v>
      </c>
      <c r="AI61" s="247">
        <f t="shared" si="51"/>
        <v>304.60465116279079</v>
      </c>
      <c r="AJ61" s="247">
        <f t="shared" si="52"/>
        <v>347.45581395348847</v>
      </c>
    </row>
    <row r="62" spans="1:36">
      <c r="A62" s="247">
        <v>32</v>
      </c>
      <c r="B62" s="253" t="s">
        <v>222</v>
      </c>
      <c r="C62" s="267" t="s">
        <v>223</v>
      </c>
      <c r="D62" s="133" t="s">
        <v>1965</v>
      </c>
      <c r="E62" s="260">
        <v>10</v>
      </c>
      <c r="F62" s="229">
        <f t="shared" si="31"/>
        <v>75.893023255813972</v>
      </c>
      <c r="G62" s="229">
        <v>75.893023255813972</v>
      </c>
      <c r="H62" s="248"/>
      <c r="I62" s="248"/>
      <c r="J62" s="246">
        <f t="shared" si="33"/>
        <v>169.85581395348842</v>
      </c>
      <c r="K62" s="246">
        <f t="shared" si="34"/>
        <v>176.56744186046515</v>
      </c>
      <c r="L62" s="248">
        <f t="shared" si="35"/>
        <v>193.60465116279076</v>
      </c>
      <c r="M62" s="248">
        <f t="shared" si="36"/>
        <v>199.80000000000007</v>
      </c>
      <c r="N62" s="248">
        <f t="shared" si="37"/>
        <v>209.60930232558147</v>
      </c>
      <c r="O62" s="248"/>
      <c r="P62" s="248"/>
      <c r="Q62" s="246">
        <f t="shared" si="39"/>
        <v>169.85581395348842</v>
      </c>
      <c r="R62" s="246">
        <f t="shared" si="40"/>
        <v>176.56744186046515</v>
      </c>
      <c r="S62" s="248">
        <f t="shared" si="41"/>
        <v>193.60465116279076</v>
      </c>
      <c r="T62" s="248">
        <f t="shared" si="42"/>
        <v>199.80000000000007</v>
      </c>
      <c r="U62" s="248">
        <f t="shared" si="43"/>
        <v>209.60930232558147</v>
      </c>
      <c r="V62" s="247"/>
      <c r="W62" s="247"/>
      <c r="X62" s="246">
        <f t="shared" si="45"/>
        <v>208.06046511627915</v>
      </c>
      <c r="Y62" s="246">
        <f t="shared" si="46"/>
        <v>213.73953488372101</v>
      </c>
      <c r="Z62" s="249">
        <f t="shared" si="56"/>
        <v>288.08372093023263</v>
      </c>
      <c r="AA62" s="247">
        <f t="shared" si="47"/>
        <v>253.49302325581402</v>
      </c>
      <c r="AB62" s="247">
        <f t="shared" si="57"/>
        <v>260.7209302325582</v>
      </c>
      <c r="AC62" s="247">
        <f t="shared" si="58"/>
        <v>327.83720930232573</v>
      </c>
      <c r="AD62" s="247">
        <f t="shared" si="48"/>
        <v>270.01395348837218</v>
      </c>
      <c r="AE62" s="247">
        <f t="shared" si="59"/>
        <v>293.76279069767452</v>
      </c>
      <c r="AF62" s="247">
        <f t="shared" si="60"/>
        <v>393.92093023255825</v>
      </c>
      <c r="AG62" s="247"/>
      <c r="AH62" s="246">
        <f t="shared" si="50"/>
        <v>288.60000000000014</v>
      </c>
      <c r="AI62" s="247">
        <f t="shared" si="51"/>
        <v>313.38139534883726</v>
      </c>
      <c r="AJ62" s="247">
        <f t="shared" si="52"/>
        <v>356.23255813953494</v>
      </c>
    </row>
    <row r="63" spans="1:36">
      <c r="A63" s="247">
        <v>32</v>
      </c>
      <c r="B63" s="253" t="s">
        <v>224</v>
      </c>
      <c r="C63" s="267" t="s">
        <v>225</v>
      </c>
      <c r="D63" s="133" t="s">
        <v>1965</v>
      </c>
      <c r="E63" s="260">
        <v>16</v>
      </c>
      <c r="F63" s="229">
        <f t="shared" si="31"/>
        <v>97.06046511627909</v>
      </c>
      <c r="G63" s="229">
        <v>97.06046511627909</v>
      </c>
      <c r="H63" s="248"/>
      <c r="I63" s="248"/>
      <c r="J63" s="248"/>
      <c r="K63" s="248"/>
      <c r="L63" s="246">
        <f t="shared" si="35"/>
        <v>214.77209302325588</v>
      </c>
      <c r="M63" s="246">
        <f t="shared" si="36"/>
        <v>220.96744186046519</v>
      </c>
      <c r="N63" s="248">
        <f t="shared" si="37"/>
        <v>230.77674418604659</v>
      </c>
      <c r="O63" s="248"/>
      <c r="P63" s="248"/>
      <c r="Q63" s="248"/>
      <c r="R63" s="248"/>
      <c r="S63" s="246">
        <f t="shared" si="41"/>
        <v>214.77209302325588</v>
      </c>
      <c r="T63" s="246">
        <f t="shared" si="42"/>
        <v>220.96744186046519</v>
      </c>
      <c r="U63" s="248">
        <f t="shared" si="43"/>
        <v>230.77674418604659</v>
      </c>
      <c r="V63" s="247"/>
      <c r="W63" s="247"/>
      <c r="X63" s="247"/>
      <c r="Y63" s="247"/>
      <c r="Z63" s="247"/>
      <c r="AA63" s="246">
        <f t="shared" si="47"/>
        <v>274.66046511627917</v>
      </c>
      <c r="AB63" s="249">
        <f t="shared" si="57"/>
        <v>281.88837209302335</v>
      </c>
      <c r="AC63" s="249">
        <f t="shared" si="58"/>
        <v>349.00465116279082</v>
      </c>
      <c r="AD63" s="247">
        <f t="shared" si="48"/>
        <v>291.18139534883727</v>
      </c>
      <c r="AE63" s="247">
        <f t="shared" si="59"/>
        <v>314.93023255813961</v>
      </c>
      <c r="AF63" s="247">
        <f t="shared" si="60"/>
        <v>415.08837209302339</v>
      </c>
      <c r="AG63" s="247"/>
      <c r="AH63" s="247"/>
      <c r="AI63" s="246">
        <f t="shared" si="51"/>
        <v>334.54883720930241</v>
      </c>
      <c r="AJ63" s="247">
        <f t="shared" si="52"/>
        <v>377.40000000000009</v>
      </c>
    </row>
    <row r="64" spans="1:36">
      <c r="A64" s="247">
        <v>40</v>
      </c>
      <c r="B64" s="253" t="s">
        <v>226</v>
      </c>
      <c r="C64" s="267" t="s">
        <v>227</v>
      </c>
      <c r="D64" s="133" t="s">
        <v>1965</v>
      </c>
      <c r="E64" s="260">
        <v>16</v>
      </c>
      <c r="F64" s="229">
        <f t="shared" si="31"/>
        <v>115.13023255813957</v>
      </c>
      <c r="G64" s="229">
        <v>115.13023255813957</v>
      </c>
      <c r="H64" s="248"/>
      <c r="I64" s="248"/>
      <c r="J64" s="248"/>
      <c r="K64" s="248"/>
      <c r="L64" s="246">
        <f t="shared" si="35"/>
        <v>232.84186046511635</v>
      </c>
      <c r="M64" s="246">
        <f t="shared" si="36"/>
        <v>239.03720930232566</v>
      </c>
      <c r="N64" s="248">
        <f t="shared" si="37"/>
        <v>248.84651162790706</v>
      </c>
      <c r="O64" s="248"/>
      <c r="P64" s="248"/>
      <c r="Q64" s="248"/>
      <c r="R64" s="248"/>
      <c r="S64" s="246">
        <f t="shared" si="41"/>
        <v>232.84186046511635</v>
      </c>
      <c r="T64" s="246">
        <f t="shared" si="42"/>
        <v>239.03720930232566</v>
      </c>
      <c r="U64" s="248">
        <f t="shared" si="43"/>
        <v>248.84651162790706</v>
      </c>
      <c r="V64" s="247"/>
      <c r="W64" s="247"/>
      <c r="X64" s="247"/>
      <c r="Y64" s="247"/>
      <c r="Z64" s="247"/>
      <c r="AA64" s="246">
        <f t="shared" si="47"/>
        <v>292.73023255813962</v>
      </c>
      <c r="AB64" s="249">
        <f t="shared" si="57"/>
        <v>299.9581395348838</v>
      </c>
      <c r="AC64" s="249">
        <f t="shared" si="58"/>
        <v>367.07441860465133</v>
      </c>
      <c r="AD64" s="247">
        <f t="shared" si="48"/>
        <v>309.25116279069778</v>
      </c>
      <c r="AE64" s="247">
        <f t="shared" si="59"/>
        <v>333.00000000000011</v>
      </c>
      <c r="AF64" s="247">
        <f t="shared" si="60"/>
        <v>433.15813953488384</v>
      </c>
      <c r="AG64" s="247"/>
      <c r="AH64" s="247"/>
      <c r="AI64" s="246">
        <f t="shared" si="51"/>
        <v>352.61860465116285</v>
      </c>
      <c r="AJ64" s="247">
        <f t="shared" si="52"/>
        <v>395.46976744186054</v>
      </c>
    </row>
    <row r="65" spans="1:36">
      <c r="A65" s="247">
        <v>40</v>
      </c>
      <c r="B65" s="253" t="s">
        <v>228</v>
      </c>
      <c r="C65" s="267" t="s">
        <v>229</v>
      </c>
      <c r="D65" s="133" t="s">
        <v>1965</v>
      </c>
      <c r="E65" s="260">
        <v>25</v>
      </c>
      <c r="F65" s="229">
        <f t="shared" si="31"/>
        <v>115.13023255813957</v>
      </c>
      <c r="G65" s="229">
        <v>115.13023255813957</v>
      </c>
      <c r="H65" s="248"/>
      <c r="I65" s="248"/>
      <c r="J65" s="248"/>
      <c r="K65" s="248"/>
      <c r="L65" s="246">
        <f t="shared" si="35"/>
        <v>232.84186046511635</v>
      </c>
      <c r="M65" s="246">
        <f t="shared" si="36"/>
        <v>239.03720930232566</v>
      </c>
      <c r="N65" s="248">
        <f t="shared" si="37"/>
        <v>248.84651162790706</v>
      </c>
      <c r="O65" s="248"/>
      <c r="P65" s="248"/>
      <c r="Q65" s="248"/>
      <c r="R65" s="248"/>
      <c r="S65" s="246">
        <f t="shared" si="41"/>
        <v>232.84186046511635</v>
      </c>
      <c r="T65" s="246">
        <f t="shared" si="42"/>
        <v>239.03720930232566</v>
      </c>
      <c r="U65" s="248">
        <f t="shared" si="43"/>
        <v>248.84651162790706</v>
      </c>
      <c r="V65" s="247"/>
      <c r="W65" s="247"/>
      <c r="X65" s="247"/>
      <c r="Y65" s="247"/>
      <c r="Z65" s="247"/>
      <c r="AA65" s="246">
        <f t="shared" si="47"/>
        <v>292.73023255813962</v>
      </c>
      <c r="AB65" s="249">
        <f t="shared" si="57"/>
        <v>299.9581395348838</v>
      </c>
      <c r="AC65" s="249">
        <f t="shared" si="58"/>
        <v>367.07441860465133</v>
      </c>
      <c r="AD65" s="247">
        <f t="shared" si="48"/>
        <v>309.25116279069778</v>
      </c>
      <c r="AE65" s="247">
        <f t="shared" si="59"/>
        <v>333.00000000000011</v>
      </c>
      <c r="AF65" s="247">
        <f t="shared" si="60"/>
        <v>433.15813953488384</v>
      </c>
      <c r="AG65" s="247"/>
      <c r="AH65" s="247"/>
      <c r="AI65" s="246">
        <f t="shared" si="51"/>
        <v>352.61860465116285</v>
      </c>
      <c r="AJ65" s="247">
        <f t="shared" si="52"/>
        <v>395.46976744186054</v>
      </c>
    </row>
    <row r="66" spans="1:36">
      <c r="A66" s="247">
        <v>50</v>
      </c>
      <c r="B66" s="253" t="s">
        <v>230</v>
      </c>
      <c r="C66" s="267" t="s">
        <v>231</v>
      </c>
      <c r="D66" s="133" t="s">
        <v>1965</v>
      </c>
      <c r="E66" s="260">
        <v>25</v>
      </c>
      <c r="F66" s="229">
        <f t="shared" si="31"/>
        <v>151.26976744186049</v>
      </c>
      <c r="G66" s="229">
        <v>151.26976744186049</v>
      </c>
      <c r="H66" s="248"/>
      <c r="I66" s="248"/>
      <c r="J66" s="248"/>
      <c r="K66" s="248"/>
      <c r="L66" s="248"/>
      <c r="M66" s="248"/>
      <c r="N66" s="249">
        <f t="shared" si="37"/>
        <v>284.98604651162799</v>
      </c>
      <c r="O66" s="248"/>
      <c r="P66" s="248"/>
      <c r="Q66" s="248"/>
      <c r="R66" s="248"/>
      <c r="S66" s="248"/>
      <c r="T66" s="248"/>
      <c r="U66" s="249">
        <f t="shared" si="43"/>
        <v>284.98604651162799</v>
      </c>
      <c r="V66" s="247"/>
      <c r="W66" s="247"/>
      <c r="X66" s="247"/>
      <c r="Y66" s="247"/>
      <c r="Z66" s="247"/>
      <c r="AA66" s="248"/>
      <c r="AB66" s="248"/>
      <c r="AC66" s="248"/>
      <c r="AD66" s="249">
        <f t="shared" si="48"/>
        <v>345.39069767441867</v>
      </c>
      <c r="AE66" s="249">
        <f t="shared" si="59"/>
        <v>369.13953488372101</v>
      </c>
      <c r="AF66" s="249">
        <f t="shared" si="60"/>
        <v>469.2976744186048</v>
      </c>
      <c r="AG66" s="247"/>
      <c r="AH66" s="247"/>
      <c r="AI66" s="248"/>
      <c r="AJ66" s="249">
        <f t="shared" si="52"/>
        <v>431.6093023255815</v>
      </c>
    </row>
    <row r="67" spans="1:36">
      <c r="A67" s="247">
        <v>50</v>
      </c>
      <c r="B67" s="253" t="s">
        <v>232</v>
      </c>
      <c r="C67" s="267" t="s">
        <v>233</v>
      </c>
      <c r="D67" s="133" t="s">
        <v>1965</v>
      </c>
      <c r="E67" s="260">
        <v>40</v>
      </c>
      <c r="F67" s="229">
        <f t="shared" si="31"/>
        <v>151.26976744186049</v>
      </c>
      <c r="G67" s="229">
        <v>151.26976744186049</v>
      </c>
      <c r="H67" s="248"/>
      <c r="I67" s="248"/>
      <c r="J67" s="248"/>
      <c r="K67" s="248"/>
      <c r="L67" s="248"/>
      <c r="M67" s="248"/>
      <c r="N67" s="249">
        <f t="shared" si="37"/>
        <v>284.98604651162799</v>
      </c>
      <c r="O67" s="248"/>
      <c r="P67" s="248"/>
      <c r="Q67" s="248"/>
      <c r="R67" s="248"/>
      <c r="S67" s="248"/>
      <c r="T67" s="248"/>
      <c r="U67" s="249">
        <f t="shared" si="43"/>
        <v>284.98604651162799</v>
      </c>
      <c r="V67" s="247"/>
      <c r="W67" s="247"/>
      <c r="X67" s="247"/>
      <c r="Y67" s="247"/>
      <c r="Z67" s="247"/>
      <c r="AA67" s="248"/>
      <c r="AB67" s="248"/>
      <c r="AC67" s="248"/>
      <c r="AD67" s="249">
        <f t="shared" si="48"/>
        <v>345.39069767441867</v>
      </c>
      <c r="AE67" s="249">
        <f t="shared" si="59"/>
        <v>369.13953488372101</v>
      </c>
      <c r="AF67" s="249">
        <f t="shared" si="60"/>
        <v>469.2976744186048</v>
      </c>
      <c r="AG67" s="247"/>
      <c r="AH67" s="247"/>
      <c r="AI67" s="248"/>
      <c r="AJ67" s="249">
        <f t="shared" si="52"/>
        <v>431.6093023255815</v>
      </c>
    </row>
    <row r="68" spans="1:36">
      <c r="B68" s="252"/>
      <c r="C68" s="20"/>
      <c r="D68" s="20"/>
      <c r="H68" s="19"/>
      <c r="I68" s="19"/>
      <c r="J68" s="19"/>
      <c r="K68" s="19"/>
      <c r="L68" s="19"/>
      <c r="M68" s="19"/>
      <c r="N68" s="19"/>
      <c r="O68" s="19"/>
      <c r="P68" s="19"/>
      <c r="Q68" s="19"/>
      <c r="R68" s="19"/>
      <c r="S68" s="19"/>
      <c r="T68" s="19"/>
      <c r="U68" s="19"/>
      <c r="V68" s="19"/>
      <c r="W68" s="19"/>
      <c r="X68" s="19"/>
      <c r="Y68" s="19"/>
      <c r="Z68" s="22"/>
      <c r="AA68" s="19"/>
      <c r="AB68" s="19"/>
      <c r="AC68" s="19"/>
      <c r="AD68" s="19"/>
      <c r="AE68" s="19"/>
      <c r="AF68" s="19"/>
      <c r="AG68" s="19"/>
      <c r="AH68" s="19"/>
      <c r="AI68" s="19"/>
      <c r="AJ68" s="19"/>
    </row>
    <row r="69" spans="1:36" ht="15">
      <c r="A69" s="91" t="s">
        <v>1929</v>
      </c>
      <c r="B69" s="39"/>
      <c r="C69" s="39"/>
      <c r="D69" s="39"/>
      <c r="E69" s="39"/>
      <c r="F69" s="39"/>
      <c r="G69" s="39"/>
      <c r="H69" s="39"/>
      <c r="I69" s="39"/>
      <c r="J69" s="39"/>
      <c r="K69" s="39"/>
      <c r="L69" s="39"/>
      <c r="M69" s="39"/>
      <c r="N69" s="39"/>
      <c r="O69" s="39"/>
      <c r="P69" s="39"/>
      <c r="Q69" s="39"/>
      <c r="R69" s="39"/>
      <c r="S69" s="39"/>
      <c r="T69" s="39"/>
      <c r="U69" s="39"/>
      <c r="V69" s="39"/>
      <c r="W69" s="39"/>
      <c r="X69" s="39"/>
      <c r="Y69" s="39"/>
      <c r="Z69" s="35"/>
      <c r="AA69" s="39"/>
      <c r="AB69" s="39"/>
      <c r="AC69" s="39"/>
      <c r="AD69" s="39"/>
      <c r="AE69" s="39"/>
      <c r="AF69" s="39"/>
      <c r="AG69" s="39"/>
      <c r="AH69" s="39"/>
      <c r="AI69" s="39"/>
      <c r="AJ69" s="39"/>
    </row>
    <row r="70" spans="1:36">
      <c r="A70" s="247">
        <v>15</v>
      </c>
      <c r="B70" s="253" t="s">
        <v>270</v>
      </c>
      <c r="C70" s="228" t="s">
        <v>270</v>
      </c>
      <c r="D70" s="133" t="s">
        <v>1965</v>
      </c>
      <c r="E70" s="260">
        <v>0.63</v>
      </c>
      <c r="F70" s="229">
        <f t="shared" ref="F70:F87" si="61">G70*(1+$AJ$12)*(1-$AJ$11)</f>
        <v>55.758139534883739</v>
      </c>
      <c r="G70" s="229">
        <v>55.758139534883739</v>
      </c>
      <c r="H70" s="246">
        <f t="shared" ref="H70:H75" si="62">$H$23+F70</f>
        <v>131.6511627906977</v>
      </c>
      <c r="I70" s="246">
        <f t="shared" ref="I70:I75" si="63">$I$23+F70</f>
        <v>134.74883720930237</v>
      </c>
      <c r="J70" s="248">
        <f t="shared" ref="J70:J82" si="64">$J$23+F70</f>
        <v>149.7209302325582</v>
      </c>
      <c r="K70" s="248">
        <f t="shared" ref="K70:K82" si="65">$K$23+F70</f>
        <v>156.43255813953493</v>
      </c>
      <c r="L70" s="248">
        <f t="shared" ref="L70:L85" si="66">$L$23+F70</f>
        <v>173.46976744186054</v>
      </c>
      <c r="M70" s="248">
        <f t="shared" ref="M70:M85" si="67">$M$23+F70</f>
        <v>179.66511627906982</v>
      </c>
      <c r="N70" s="248">
        <f t="shared" ref="N70:N87" si="68">$N$23+F70</f>
        <v>189.47441860465125</v>
      </c>
      <c r="O70" s="246">
        <f t="shared" ref="O70:O75" si="69">$O$23+F70</f>
        <v>131.6511627906977</v>
      </c>
      <c r="P70" s="246">
        <f t="shared" ref="P70:P75" si="70">$P$23+F70</f>
        <v>134.74883720930237</v>
      </c>
      <c r="Q70" s="248">
        <f t="shared" ref="Q70:Q82" si="71">$Q$23+F70</f>
        <v>149.7209302325582</v>
      </c>
      <c r="R70" s="248">
        <f t="shared" ref="R70:R82" si="72">$R$23+F70</f>
        <v>156.43255813953493</v>
      </c>
      <c r="S70" s="248">
        <f t="shared" ref="S70:S85" si="73">$S$23+F70</f>
        <v>173.46976744186054</v>
      </c>
      <c r="T70" s="248">
        <f t="shared" ref="T70:T85" si="74">$T$23+F70</f>
        <v>179.66511627906982</v>
      </c>
      <c r="U70" s="248">
        <f t="shared" ref="U70:U87" si="75">$U$23+F70</f>
        <v>189.47441860465125</v>
      </c>
      <c r="V70" s="246">
        <f t="shared" ref="V70:V75" si="76">$V$23+F70</f>
        <v>160.04651162790702</v>
      </c>
      <c r="W70" s="246">
        <f t="shared" ref="W70:W75" si="77">$W$23+F70</f>
        <v>159.53023255813957</v>
      </c>
      <c r="X70" s="247">
        <f t="shared" ref="X70:X82" si="78">$X$23+F70</f>
        <v>187.9255813953489</v>
      </c>
      <c r="Y70" s="248">
        <f t="shared" ref="Y70:Y82" si="79">$Y$23+F70</f>
        <v>193.60465116279079</v>
      </c>
      <c r="Z70" s="247">
        <f t="shared" ref="Z70:Z82" si="80">$Z$23+F70</f>
        <v>267.94883720930244</v>
      </c>
      <c r="AA70" s="247">
        <f t="shared" ref="AA70:AA85" si="81">$AA$23+F70</f>
        <v>233.35813953488378</v>
      </c>
      <c r="AB70" s="247">
        <f t="shared" ref="AB70:AB85" si="82">$AB$23+F70</f>
        <v>240.58604651162801</v>
      </c>
      <c r="AC70" s="247">
        <f t="shared" ref="AC70:AC85" si="83">$AC$23+F70</f>
        <v>307.70232558139548</v>
      </c>
      <c r="AD70" s="247">
        <f t="shared" ref="AD70:AD87" si="84">$AD$23+F70</f>
        <v>249.87906976744193</v>
      </c>
      <c r="AE70" s="247">
        <f t="shared" ref="AE70:AE87" si="85">$AE$23+F70</f>
        <v>273.62790697674427</v>
      </c>
      <c r="AF70" s="247">
        <f t="shared" ref="AF70:AF87" si="86">$AF$23+F70</f>
        <v>373.78604651162806</v>
      </c>
      <c r="AG70" s="246">
        <f t="shared" ref="AG70:AG75" si="87">$AG$23+F70</f>
        <v>241.10232558139541</v>
      </c>
      <c r="AH70" s="247">
        <f t="shared" ref="AH70:AH82" si="88">$AH$23+F70</f>
        <v>268.46511627906989</v>
      </c>
      <c r="AI70" s="247">
        <f t="shared" ref="AI70:AI85" si="89">$AI$23+F70</f>
        <v>293.24651162790707</v>
      </c>
      <c r="AJ70" s="247">
        <f t="shared" ref="AJ70:AJ87" si="90">$AJ$23+F70</f>
        <v>336.09767441860475</v>
      </c>
    </row>
    <row r="71" spans="1:36">
      <c r="A71" s="247">
        <v>15</v>
      </c>
      <c r="B71" s="253" t="s">
        <v>271</v>
      </c>
      <c r="C71" s="228" t="s">
        <v>271</v>
      </c>
      <c r="D71" s="133" t="s">
        <v>1965</v>
      </c>
      <c r="E71" s="260">
        <v>1</v>
      </c>
      <c r="F71" s="229">
        <f t="shared" si="61"/>
        <v>55.758139534883739</v>
      </c>
      <c r="G71" s="229">
        <v>55.758139534883739</v>
      </c>
      <c r="H71" s="246">
        <f t="shared" si="62"/>
        <v>131.6511627906977</v>
      </c>
      <c r="I71" s="246">
        <f t="shared" si="63"/>
        <v>134.74883720930237</v>
      </c>
      <c r="J71" s="248">
        <f t="shared" si="64"/>
        <v>149.7209302325582</v>
      </c>
      <c r="K71" s="248">
        <f t="shared" si="65"/>
        <v>156.43255813953493</v>
      </c>
      <c r="L71" s="248">
        <f t="shared" si="66"/>
        <v>173.46976744186054</v>
      </c>
      <c r="M71" s="248">
        <f t="shared" si="67"/>
        <v>179.66511627906982</v>
      </c>
      <c r="N71" s="248">
        <f t="shared" si="68"/>
        <v>189.47441860465125</v>
      </c>
      <c r="O71" s="246">
        <f t="shared" si="69"/>
        <v>131.6511627906977</v>
      </c>
      <c r="P71" s="246">
        <f t="shared" si="70"/>
        <v>134.74883720930237</v>
      </c>
      <c r="Q71" s="248">
        <f t="shared" si="71"/>
        <v>149.7209302325582</v>
      </c>
      <c r="R71" s="248">
        <f t="shared" si="72"/>
        <v>156.43255813953493</v>
      </c>
      <c r="S71" s="248">
        <f t="shared" si="73"/>
        <v>173.46976744186054</v>
      </c>
      <c r="T71" s="248">
        <f t="shared" si="74"/>
        <v>179.66511627906982</v>
      </c>
      <c r="U71" s="248">
        <f t="shared" si="75"/>
        <v>189.47441860465125</v>
      </c>
      <c r="V71" s="246">
        <f t="shared" si="76"/>
        <v>160.04651162790702</v>
      </c>
      <c r="W71" s="246">
        <f t="shared" si="77"/>
        <v>159.53023255813957</v>
      </c>
      <c r="X71" s="247">
        <f t="shared" si="78"/>
        <v>187.9255813953489</v>
      </c>
      <c r="Y71" s="248">
        <f t="shared" si="79"/>
        <v>193.60465116279079</v>
      </c>
      <c r="Z71" s="247">
        <f t="shared" si="80"/>
        <v>267.94883720930244</v>
      </c>
      <c r="AA71" s="247">
        <f t="shared" si="81"/>
        <v>233.35813953488378</v>
      </c>
      <c r="AB71" s="247">
        <f t="shared" si="82"/>
        <v>240.58604651162801</v>
      </c>
      <c r="AC71" s="247">
        <f t="shared" si="83"/>
        <v>307.70232558139548</v>
      </c>
      <c r="AD71" s="247">
        <f t="shared" si="84"/>
        <v>249.87906976744193</v>
      </c>
      <c r="AE71" s="247">
        <f t="shared" si="85"/>
        <v>273.62790697674427</v>
      </c>
      <c r="AF71" s="247">
        <f t="shared" si="86"/>
        <v>373.78604651162806</v>
      </c>
      <c r="AG71" s="246">
        <f t="shared" si="87"/>
        <v>241.10232558139541</v>
      </c>
      <c r="AH71" s="247">
        <f t="shared" si="88"/>
        <v>268.46511627906989</v>
      </c>
      <c r="AI71" s="247">
        <f t="shared" si="89"/>
        <v>293.24651162790707</v>
      </c>
      <c r="AJ71" s="247">
        <f t="shared" si="90"/>
        <v>336.09767441860475</v>
      </c>
    </row>
    <row r="72" spans="1:36">
      <c r="A72" s="247">
        <v>15</v>
      </c>
      <c r="B72" s="253" t="s">
        <v>272</v>
      </c>
      <c r="C72" s="228" t="s">
        <v>272</v>
      </c>
      <c r="D72" s="133" t="s">
        <v>1965</v>
      </c>
      <c r="E72" s="260">
        <v>1.6</v>
      </c>
      <c r="F72" s="229">
        <f t="shared" si="61"/>
        <v>55.758139534883739</v>
      </c>
      <c r="G72" s="229">
        <v>55.758139534883739</v>
      </c>
      <c r="H72" s="246">
        <f t="shared" si="62"/>
        <v>131.6511627906977</v>
      </c>
      <c r="I72" s="246">
        <f t="shared" si="63"/>
        <v>134.74883720930237</v>
      </c>
      <c r="J72" s="248">
        <f t="shared" si="64"/>
        <v>149.7209302325582</v>
      </c>
      <c r="K72" s="248">
        <f t="shared" si="65"/>
        <v>156.43255813953493</v>
      </c>
      <c r="L72" s="248">
        <f t="shared" si="66"/>
        <v>173.46976744186054</v>
      </c>
      <c r="M72" s="248">
        <f t="shared" si="67"/>
        <v>179.66511627906982</v>
      </c>
      <c r="N72" s="248">
        <f t="shared" si="68"/>
        <v>189.47441860465125</v>
      </c>
      <c r="O72" s="246">
        <f t="shared" si="69"/>
        <v>131.6511627906977</v>
      </c>
      <c r="P72" s="246">
        <f t="shared" si="70"/>
        <v>134.74883720930237</v>
      </c>
      <c r="Q72" s="248">
        <f t="shared" si="71"/>
        <v>149.7209302325582</v>
      </c>
      <c r="R72" s="248">
        <f t="shared" si="72"/>
        <v>156.43255813953493</v>
      </c>
      <c r="S72" s="248">
        <f t="shared" si="73"/>
        <v>173.46976744186054</v>
      </c>
      <c r="T72" s="248">
        <f t="shared" si="74"/>
        <v>179.66511627906982</v>
      </c>
      <c r="U72" s="248">
        <f t="shared" si="75"/>
        <v>189.47441860465125</v>
      </c>
      <c r="V72" s="246">
        <f t="shared" si="76"/>
        <v>160.04651162790702</v>
      </c>
      <c r="W72" s="246">
        <f t="shared" si="77"/>
        <v>159.53023255813957</v>
      </c>
      <c r="X72" s="247">
        <f t="shared" si="78"/>
        <v>187.9255813953489</v>
      </c>
      <c r="Y72" s="248">
        <f t="shared" si="79"/>
        <v>193.60465116279079</v>
      </c>
      <c r="Z72" s="247">
        <f t="shared" si="80"/>
        <v>267.94883720930244</v>
      </c>
      <c r="AA72" s="247">
        <f t="shared" si="81"/>
        <v>233.35813953488378</v>
      </c>
      <c r="AB72" s="247">
        <f t="shared" si="82"/>
        <v>240.58604651162801</v>
      </c>
      <c r="AC72" s="247">
        <f t="shared" si="83"/>
        <v>307.70232558139548</v>
      </c>
      <c r="AD72" s="247">
        <f t="shared" si="84"/>
        <v>249.87906976744193</v>
      </c>
      <c r="AE72" s="247">
        <f t="shared" si="85"/>
        <v>273.62790697674427</v>
      </c>
      <c r="AF72" s="247">
        <f t="shared" si="86"/>
        <v>373.78604651162806</v>
      </c>
      <c r="AG72" s="246">
        <f t="shared" si="87"/>
        <v>241.10232558139541</v>
      </c>
      <c r="AH72" s="247">
        <f t="shared" si="88"/>
        <v>268.46511627906989</v>
      </c>
      <c r="AI72" s="247">
        <f t="shared" si="89"/>
        <v>293.24651162790707</v>
      </c>
      <c r="AJ72" s="247">
        <f t="shared" si="90"/>
        <v>336.09767441860475</v>
      </c>
    </row>
    <row r="73" spans="1:36">
      <c r="A73" s="247">
        <v>15</v>
      </c>
      <c r="B73" s="253" t="s">
        <v>273</v>
      </c>
      <c r="C73" s="228" t="s">
        <v>273</v>
      </c>
      <c r="D73" s="133" t="s">
        <v>1965</v>
      </c>
      <c r="E73" s="260">
        <v>2.5</v>
      </c>
      <c r="F73" s="229">
        <f t="shared" si="61"/>
        <v>55.758139534883739</v>
      </c>
      <c r="G73" s="229">
        <v>55.758139534883739</v>
      </c>
      <c r="H73" s="246">
        <f t="shared" si="62"/>
        <v>131.6511627906977</v>
      </c>
      <c r="I73" s="246">
        <f t="shared" si="63"/>
        <v>134.74883720930237</v>
      </c>
      <c r="J73" s="248">
        <f t="shared" si="64"/>
        <v>149.7209302325582</v>
      </c>
      <c r="K73" s="248">
        <f t="shared" si="65"/>
        <v>156.43255813953493</v>
      </c>
      <c r="L73" s="248">
        <f t="shared" si="66"/>
        <v>173.46976744186054</v>
      </c>
      <c r="M73" s="248">
        <f t="shared" si="67"/>
        <v>179.66511627906982</v>
      </c>
      <c r="N73" s="248">
        <f t="shared" si="68"/>
        <v>189.47441860465125</v>
      </c>
      <c r="O73" s="246">
        <f t="shared" si="69"/>
        <v>131.6511627906977</v>
      </c>
      <c r="P73" s="246">
        <f t="shared" si="70"/>
        <v>134.74883720930237</v>
      </c>
      <c r="Q73" s="248">
        <f t="shared" si="71"/>
        <v>149.7209302325582</v>
      </c>
      <c r="R73" s="248">
        <f t="shared" si="72"/>
        <v>156.43255813953493</v>
      </c>
      <c r="S73" s="248">
        <f t="shared" si="73"/>
        <v>173.46976744186054</v>
      </c>
      <c r="T73" s="248">
        <f t="shared" si="74"/>
        <v>179.66511627906982</v>
      </c>
      <c r="U73" s="248">
        <f t="shared" si="75"/>
        <v>189.47441860465125</v>
      </c>
      <c r="V73" s="246">
        <f t="shared" si="76"/>
        <v>160.04651162790702</v>
      </c>
      <c r="W73" s="246">
        <f t="shared" si="77"/>
        <v>159.53023255813957</v>
      </c>
      <c r="X73" s="247">
        <f t="shared" si="78"/>
        <v>187.9255813953489</v>
      </c>
      <c r="Y73" s="248">
        <f t="shared" si="79"/>
        <v>193.60465116279079</v>
      </c>
      <c r="Z73" s="247">
        <f t="shared" si="80"/>
        <v>267.94883720930244</v>
      </c>
      <c r="AA73" s="247">
        <f t="shared" si="81"/>
        <v>233.35813953488378</v>
      </c>
      <c r="AB73" s="247">
        <f t="shared" si="82"/>
        <v>240.58604651162801</v>
      </c>
      <c r="AC73" s="247">
        <f t="shared" si="83"/>
        <v>307.70232558139548</v>
      </c>
      <c r="AD73" s="247">
        <f t="shared" si="84"/>
        <v>249.87906976744193</v>
      </c>
      <c r="AE73" s="247">
        <f t="shared" si="85"/>
        <v>273.62790697674427</v>
      </c>
      <c r="AF73" s="247">
        <f t="shared" si="86"/>
        <v>373.78604651162806</v>
      </c>
      <c r="AG73" s="246">
        <f t="shared" si="87"/>
        <v>241.10232558139541</v>
      </c>
      <c r="AH73" s="247">
        <f t="shared" si="88"/>
        <v>268.46511627906989</v>
      </c>
      <c r="AI73" s="247">
        <f t="shared" si="89"/>
        <v>293.24651162790707</v>
      </c>
      <c r="AJ73" s="247">
        <f t="shared" si="90"/>
        <v>336.09767441860475</v>
      </c>
    </row>
    <row r="74" spans="1:36">
      <c r="A74" s="247">
        <v>15</v>
      </c>
      <c r="B74" s="253" t="s">
        <v>274</v>
      </c>
      <c r="C74" s="228" t="s">
        <v>274</v>
      </c>
      <c r="D74" s="133" t="s">
        <v>1965</v>
      </c>
      <c r="E74" s="260">
        <v>4</v>
      </c>
      <c r="F74" s="229">
        <f t="shared" si="61"/>
        <v>55.758139534883739</v>
      </c>
      <c r="G74" s="229">
        <v>55.758139534883739</v>
      </c>
      <c r="H74" s="246">
        <f t="shared" si="62"/>
        <v>131.6511627906977</v>
      </c>
      <c r="I74" s="246">
        <f t="shared" si="63"/>
        <v>134.74883720930237</v>
      </c>
      <c r="J74" s="248">
        <f t="shared" si="64"/>
        <v>149.7209302325582</v>
      </c>
      <c r="K74" s="248">
        <f t="shared" si="65"/>
        <v>156.43255813953493</v>
      </c>
      <c r="L74" s="248">
        <f t="shared" si="66"/>
        <v>173.46976744186054</v>
      </c>
      <c r="M74" s="248">
        <f t="shared" si="67"/>
        <v>179.66511627906982</v>
      </c>
      <c r="N74" s="248">
        <f t="shared" si="68"/>
        <v>189.47441860465125</v>
      </c>
      <c r="O74" s="246">
        <f t="shared" si="69"/>
        <v>131.6511627906977</v>
      </c>
      <c r="P74" s="246">
        <f t="shared" si="70"/>
        <v>134.74883720930237</v>
      </c>
      <c r="Q74" s="248">
        <f t="shared" si="71"/>
        <v>149.7209302325582</v>
      </c>
      <c r="R74" s="248">
        <f t="shared" si="72"/>
        <v>156.43255813953493</v>
      </c>
      <c r="S74" s="248">
        <f t="shared" si="73"/>
        <v>173.46976744186054</v>
      </c>
      <c r="T74" s="248">
        <f t="shared" si="74"/>
        <v>179.66511627906982</v>
      </c>
      <c r="U74" s="248">
        <f t="shared" si="75"/>
        <v>189.47441860465125</v>
      </c>
      <c r="V74" s="246">
        <f t="shared" si="76"/>
        <v>160.04651162790702</v>
      </c>
      <c r="W74" s="246">
        <f t="shared" si="77"/>
        <v>159.53023255813957</v>
      </c>
      <c r="X74" s="247">
        <f t="shared" si="78"/>
        <v>187.9255813953489</v>
      </c>
      <c r="Y74" s="248">
        <f t="shared" si="79"/>
        <v>193.60465116279079</v>
      </c>
      <c r="Z74" s="247">
        <f t="shared" si="80"/>
        <v>267.94883720930244</v>
      </c>
      <c r="AA74" s="247">
        <f t="shared" si="81"/>
        <v>233.35813953488378</v>
      </c>
      <c r="AB74" s="247">
        <f t="shared" si="82"/>
        <v>240.58604651162801</v>
      </c>
      <c r="AC74" s="247">
        <f t="shared" si="83"/>
        <v>307.70232558139548</v>
      </c>
      <c r="AD74" s="247">
        <f t="shared" si="84"/>
        <v>249.87906976744193</v>
      </c>
      <c r="AE74" s="247">
        <f t="shared" si="85"/>
        <v>273.62790697674427</v>
      </c>
      <c r="AF74" s="247">
        <f t="shared" si="86"/>
        <v>373.78604651162806</v>
      </c>
      <c r="AG74" s="246">
        <f t="shared" si="87"/>
        <v>241.10232558139541</v>
      </c>
      <c r="AH74" s="247">
        <f t="shared" si="88"/>
        <v>268.46511627906989</v>
      </c>
      <c r="AI74" s="247">
        <f t="shared" si="89"/>
        <v>293.24651162790707</v>
      </c>
      <c r="AJ74" s="247">
        <f t="shared" si="90"/>
        <v>336.09767441860475</v>
      </c>
    </row>
    <row r="75" spans="1:36">
      <c r="A75" s="247">
        <v>15</v>
      </c>
      <c r="B75" s="253" t="s">
        <v>275</v>
      </c>
      <c r="C75" s="228" t="s">
        <v>275</v>
      </c>
      <c r="D75" s="133" t="s">
        <v>1965</v>
      </c>
      <c r="E75" s="260">
        <v>6.3</v>
      </c>
      <c r="F75" s="229">
        <f t="shared" si="61"/>
        <v>55.758139534883739</v>
      </c>
      <c r="G75" s="229">
        <v>55.758139534883739</v>
      </c>
      <c r="H75" s="246">
        <f t="shared" si="62"/>
        <v>131.6511627906977</v>
      </c>
      <c r="I75" s="246">
        <f t="shared" si="63"/>
        <v>134.74883720930237</v>
      </c>
      <c r="J75" s="248">
        <f t="shared" si="64"/>
        <v>149.7209302325582</v>
      </c>
      <c r="K75" s="248">
        <f t="shared" si="65"/>
        <v>156.43255813953493</v>
      </c>
      <c r="L75" s="248">
        <f t="shared" si="66"/>
        <v>173.46976744186054</v>
      </c>
      <c r="M75" s="248">
        <f t="shared" si="67"/>
        <v>179.66511627906982</v>
      </c>
      <c r="N75" s="248">
        <f t="shared" si="68"/>
        <v>189.47441860465125</v>
      </c>
      <c r="O75" s="246">
        <f t="shared" si="69"/>
        <v>131.6511627906977</v>
      </c>
      <c r="P75" s="246">
        <f t="shared" si="70"/>
        <v>134.74883720930237</v>
      </c>
      <c r="Q75" s="248">
        <f t="shared" si="71"/>
        <v>149.7209302325582</v>
      </c>
      <c r="R75" s="248">
        <f t="shared" si="72"/>
        <v>156.43255813953493</v>
      </c>
      <c r="S75" s="248">
        <f t="shared" si="73"/>
        <v>173.46976744186054</v>
      </c>
      <c r="T75" s="248">
        <f t="shared" si="74"/>
        <v>179.66511627906982</v>
      </c>
      <c r="U75" s="248">
        <f t="shared" si="75"/>
        <v>189.47441860465125</v>
      </c>
      <c r="V75" s="246">
        <f t="shared" si="76"/>
        <v>160.04651162790702</v>
      </c>
      <c r="W75" s="246">
        <f t="shared" si="77"/>
        <v>159.53023255813957</v>
      </c>
      <c r="X75" s="247">
        <f t="shared" si="78"/>
        <v>187.9255813953489</v>
      </c>
      <c r="Y75" s="248">
        <f t="shared" si="79"/>
        <v>193.60465116279079</v>
      </c>
      <c r="Z75" s="247">
        <f t="shared" si="80"/>
        <v>267.94883720930244</v>
      </c>
      <c r="AA75" s="247">
        <f t="shared" si="81"/>
        <v>233.35813953488378</v>
      </c>
      <c r="AB75" s="247">
        <f t="shared" si="82"/>
        <v>240.58604651162801</v>
      </c>
      <c r="AC75" s="247">
        <f t="shared" si="83"/>
        <v>307.70232558139548</v>
      </c>
      <c r="AD75" s="247">
        <f t="shared" si="84"/>
        <v>249.87906976744193</v>
      </c>
      <c r="AE75" s="247">
        <f t="shared" si="85"/>
        <v>273.62790697674427</v>
      </c>
      <c r="AF75" s="247">
        <f t="shared" si="86"/>
        <v>373.78604651162806</v>
      </c>
      <c r="AG75" s="246">
        <f t="shared" si="87"/>
        <v>241.10232558139541</v>
      </c>
      <c r="AH75" s="247">
        <f t="shared" si="88"/>
        <v>268.46511627906989</v>
      </c>
      <c r="AI75" s="247">
        <f t="shared" si="89"/>
        <v>293.24651162790707</v>
      </c>
      <c r="AJ75" s="247">
        <f t="shared" si="90"/>
        <v>336.09767441860475</v>
      </c>
    </row>
    <row r="76" spans="1:36">
      <c r="A76" s="247">
        <v>20</v>
      </c>
      <c r="B76" s="253" t="s">
        <v>276</v>
      </c>
      <c r="C76" s="228" t="s">
        <v>276</v>
      </c>
      <c r="D76" s="133" t="s">
        <v>1965</v>
      </c>
      <c r="E76" s="260">
        <v>4</v>
      </c>
      <c r="F76" s="229">
        <f t="shared" si="61"/>
        <v>62.986046511627933</v>
      </c>
      <c r="G76" s="229">
        <v>62.986046511627933</v>
      </c>
      <c r="H76" s="248"/>
      <c r="I76" s="248"/>
      <c r="J76" s="246">
        <f t="shared" si="64"/>
        <v>156.94883720930238</v>
      </c>
      <c r="K76" s="246">
        <f t="shared" si="65"/>
        <v>163.66046511627911</v>
      </c>
      <c r="L76" s="248">
        <f t="shared" si="66"/>
        <v>180.69767441860472</v>
      </c>
      <c r="M76" s="248">
        <f t="shared" si="67"/>
        <v>186.89302325581403</v>
      </c>
      <c r="N76" s="248">
        <f t="shared" si="68"/>
        <v>196.70232558139543</v>
      </c>
      <c r="O76" s="248"/>
      <c r="P76" s="248"/>
      <c r="Q76" s="246">
        <f t="shared" si="71"/>
        <v>156.94883720930238</v>
      </c>
      <c r="R76" s="246">
        <f t="shared" si="72"/>
        <v>163.66046511627911</v>
      </c>
      <c r="S76" s="248">
        <f t="shared" si="73"/>
        <v>180.69767441860472</v>
      </c>
      <c r="T76" s="248">
        <f t="shared" si="74"/>
        <v>186.89302325581403</v>
      </c>
      <c r="U76" s="248">
        <f t="shared" si="75"/>
        <v>196.70232558139543</v>
      </c>
      <c r="V76" s="247"/>
      <c r="W76" s="247"/>
      <c r="X76" s="246">
        <f t="shared" si="78"/>
        <v>195.15348837209311</v>
      </c>
      <c r="Y76" s="249">
        <f t="shared" si="79"/>
        <v>200.83255813953497</v>
      </c>
      <c r="Z76" s="249">
        <f t="shared" si="80"/>
        <v>275.17674418604662</v>
      </c>
      <c r="AA76" s="247">
        <f t="shared" si="81"/>
        <v>240.58604651162798</v>
      </c>
      <c r="AB76" s="247">
        <f t="shared" si="82"/>
        <v>247.81395348837219</v>
      </c>
      <c r="AC76" s="247">
        <f t="shared" si="83"/>
        <v>314.93023255813966</v>
      </c>
      <c r="AD76" s="247">
        <f t="shared" si="84"/>
        <v>257.10697674418611</v>
      </c>
      <c r="AE76" s="247">
        <f t="shared" si="85"/>
        <v>280.85581395348845</v>
      </c>
      <c r="AF76" s="247">
        <f t="shared" si="86"/>
        <v>381.01395348837224</v>
      </c>
      <c r="AG76" s="247"/>
      <c r="AH76" s="246">
        <f t="shared" si="88"/>
        <v>275.69302325581407</v>
      </c>
      <c r="AI76" s="247">
        <f t="shared" si="89"/>
        <v>300.47441860465125</v>
      </c>
      <c r="AJ76" s="247">
        <f t="shared" si="90"/>
        <v>343.32558139534893</v>
      </c>
    </row>
    <row r="77" spans="1:36">
      <c r="A77" s="247">
        <v>20</v>
      </c>
      <c r="B77" s="253" t="s">
        <v>277</v>
      </c>
      <c r="C77" s="228" t="s">
        <v>277</v>
      </c>
      <c r="D77" s="133" t="s">
        <v>1965</v>
      </c>
      <c r="E77" s="260">
        <v>6.3</v>
      </c>
      <c r="F77" s="229">
        <f t="shared" si="61"/>
        <v>62.986046511627933</v>
      </c>
      <c r="G77" s="229">
        <v>62.986046511627933</v>
      </c>
      <c r="H77" s="248"/>
      <c r="I77" s="248"/>
      <c r="J77" s="246">
        <f t="shared" si="64"/>
        <v>156.94883720930238</v>
      </c>
      <c r="K77" s="246">
        <f t="shared" si="65"/>
        <v>163.66046511627911</v>
      </c>
      <c r="L77" s="248">
        <f t="shared" si="66"/>
        <v>180.69767441860472</v>
      </c>
      <c r="M77" s="248">
        <f t="shared" si="67"/>
        <v>186.89302325581403</v>
      </c>
      <c r="N77" s="248">
        <f t="shared" si="68"/>
        <v>196.70232558139543</v>
      </c>
      <c r="O77" s="248"/>
      <c r="P77" s="248"/>
      <c r="Q77" s="246">
        <f t="shared" si="71"/>
        <v>156.94883720930238</v>
      </c>
      <c r="R77" s="246">
        <f t="shared" si="72"/>
        <v>163.66046511627911</v>
      </c>
      <c r="S77" s="248">
        <f t="shared" si="73"/>
        <v>180.69767441860472</v>
      </c>
      <c r="T77" s="248">
        <f t="shared" si="74"/>
        <v>186.89302325581403</v>
      </c>
      <c r="U77" s="248">
        <f t="shared" si="75"/>
        <v>196.70232558139543</v>
      </c>
      <c r="V77" s="247"/>
      <c r="W77" s="247"/>
      <c r="X77" s="246">
        <f t="shared" si="78"/>
        <v>195.15348837209311</v>
      </c>
      <c r="Y77" s="249">
        <f t="shared" si="79"/>
        <v>200.83255813953497</v>
      </c>
      <c r="Z77" s="249">
        <f t="shared" si="80"/>
        <v>275.17674418604662</v>
      </c>
      <c r="AA77" s="247">
        <f t="shared" si="81"/>
        <v>240.58604651162798</v>
      </c>
      <c r="AB77" s="247">
        <f t="shared" si="82"/>
        <v>247.81395348837219</v>
      </c>
      <c r="AC77" s="247">
        <f t="shared" si="83"/>
        <v>314.93023255813966</v>
      </c>
      <c r="AD77" s="247">
        <f t="shared" si="84"/>
        <v>257.10697674418611</v>
      </c>
      <c r="AE77" s="247">
        <f t="shared" si="85"/>
        <v>280.85581395348845</v>
      </c>
      <c r="AF77" s="247">
        <f t="shared" si="86"/>
        <v>381.01395348837224</v>
      </c>
      <c r="AG77" s="247"/>
      <c r="AH77" s="246">
        <f t="shared" si="88"/>
        <v>275.69302325581407</v>
      </c>
      <c r="AI77" s="247">
        <f t="shared" si="89"/>
        <v>300.47441860465125</v>
      </c>
      <c r="AJ77" s="247">
        <f t="shared" si="90"/>
        <v>343.32558139534893</v>
      </c>
    </row>
    <row r="78" spans="1:36">
      <c r="A78" s="247">
        <v>20</v>
      </c>
      <c r="B78" s="253" t="s">
        <v>278</v>
      </c>
      <c r="C78" s="228" t="s">
        <v>278</v>
      </c>
      <c r="D78" s="133" t="s">
        <v>1965</v>
      </c>
      <c r="E78" s="260">
        <v>8.6</v>
      </c>
      <c r="F78" s="229">
        <f t="shared" si="61"/>
        <v>62.986046511627933</v>
      </c>
      <c r="G78" s="229">
        <v>62.986046511627933</v>
      </c>
      <c r="H78" s="248"/>
      <c r="I78" s="248"/>
      <c r="J78" s="246">
        <f t="shared" si="64"/>
        <v>156.94883720930238</v>
      </c>
      <c r="K78" s="246">
        <f t="shared" si="65"/>
        <v>163.66046511627911</v>
      </c>
      <c r="L78" s="248">
        <f t="shared" si="66"/>
        <v>180.69767441860472</v>
      </c>
      <c r="M78" s="248">
        <f t="shared" si="67"/>
        <v>186.89302325581403</v>
      </c>
      <c r="N78" s="248">
        <f t="shared" si="68"/>
        <v>196.70232558139543</v>
      </c>
      <c r="O78" s="248"/>
      <c r="P78" s="248"/>
      <c r="Q78" s="246">
        <f t="shared" si="71"/>
        <v>156.94883720930238</v>
      </c>
      <c r="R78" s="246">
        <f t="shared" si="72"/>
        <v>163.66046511627911</v>
      </c>
      <c r="S78" s="248">
        <f t="shared" si="73"/>
        <v>180.69767441860472</v>
      </c>
      <c r="T78" s="248">
        <f t="shared" si="74"/>
        <v>186.89302325581403</v>
      </c>
      <c r="U78" s="248">
        <f t="shared" si="75"/>
        <v>196.70232558139543</v>
      </c>
      <c r="V78" s="247"/>
      <c r="W78" s="247"/>
      <c r="X78" s="246">
        <f t="shared" si="78"/>
        <v>195.15348837209311</v>
      </c>
      <c r="Y78" s="249">
        <f t="shared" si="79"/>
        <v>200.83255813953497</v>
      </c>
      <c r="Z78" s="249">
        <f t="shared" si="80"/>
        <v>275.17674418604662</v>
      </c>
      <c r="AA78" s="247">
        <f t="shared" si="81"/>
        <v>240.58604651162798</v>
      </c>
      <c r="AB78" s="247">
        <f t="shared" si="82"/>
        <v>247.81395348837219</v>
      </c>
      <c r="AC78" s="247">
        <f t="shared" si="83"/>
        <v>314.93023255813966</v>
      </c>
      <c r="AD78" s="247">
        <f t="shared" si="84"/>
        <v>257.10697674418611</v>
      </c>
      <c r="AE78" s="247">
        <f t="shared" si="85"/>
        <v>280.85581395348845</v>
      </c>
      <c r="AF78" s="247">
        <f t="shared" si="86"/>
        <v>381.01395348837224</v>
      </c>
      <c r="AG78" s="247"/>
      <c r="AH78" s="246">
        <f t="shared" si="88"/>
        <v>275.69302325581407</v>
      </c>
      <c r="AI78" s="247">
        <f t="shared" si="89"/>
        <v>300.47441860465125</v>
      </c>
      <c r="AJ78" s="247">
        <f t="shared" si="90"/>
        <v>343.32558139534893</v>
      </c>
    </row>
    <row r="79" spans="1:36">
      <c r="A79" s="247">
        <v>25</v>
      </c>
      <c r="B79" s="253" t="s">
        <v>279</v>
      </c>
      <c r="C79" s="228" t="s">
        <v>279</v>
      </c>
      <c r="D79" s="133" t="s">
        <v>1965</v>
      </c>
      <c r="E79" s="260">
        <v>6.3</v>
      </c>
      <c r="F79" s="229">
        <f t="shared" si="61"/>
        <v>82.088372093023295</v>
      </c>
      <c r="G79" s="229">
        <v>82.088372093023295</v>
      </c>
      <c r="H79" s="248"/>
      <c r="I79" s="248"/>
      <c r="J79" s="246">
        <f t="shared" si="64"/>
        <v>176.05116279069773</v>
      </c>
      <c r="K79" s="246">
        <f t="shared" si="65"/>
        <v>182.76279069767446</v>
      </c>
      <c r="L79" s="248">
        <f t="shared" si="66"/>
        <v>199.80000000000007</v>
      </c>
      <c r="M79" s="248">
        <f t="shared" si="67"/>
        <v>205.99534883720941</v>
      </c>
      <c r="N79" s="248">
        <f t="shared" si="68"/>
        <v>215.80465116279078</v>
      </c>
      <c r="O79" s="248"/>
      <c r="P79" s="248"/>
      <c r="Q79" s="246">
        <f t="shared" si="71"/>
        <v>176.05116279069773</v>
      </c>
      <c r="R79" s="246">
        <f t="shared" si="72"/>
        <v>182.76279069767446</v>
      </c>
      <c r="S79" s="248">
        <f t="shared" si="73"/>
        <v>199.80000000000007</v>
      </c>
      <c r="T79" s="248">
        <f t="shared" si="74"/>
        <v>205.99534883720941</v>
      </c>
      <c r="U79" s="248">
        <f t="shared" si="75"/>
        <v>215.80465116279078</v>
      </c>
      <c r="V79" s="247"/>
      <c r="W79" s="247"/>
      <c r="X79" s="246">
        <f t="shared" si="78"/>
        <v>214.25581395348848</v>
      </c>
      <c r="Y79" s="249">
        <f t="shared" si="79"/>
        <v>219.93488372093032</v>
      </c>
      <c r="Z79" s="249">
        <f t="shared" si="80"/>
        <v>294.27906976744197</v>
      </c>
      <c r="AA79" s="247">
        <f t="shared" si="81"/>
        <v>259.68837209302336</v>
      </c>
      <c r="AB79" s="247">
        <f t="shared" si="82"/>
        <v>266.91627906976754</v>
      </c>
      <c r="AC79" s="247">
        <f t="shared" si="83"/>
        <v>334.03255813953501</v>
      </c>
      <c r="AD79" s="247">
        <f t="shared" si="84"/>
        <v>276.20930232558146</v>
      </c>
      <c r="AE79" s="247">
        <f t="shared" si="85"/>
        <v>299.9581395348838</v>
      </c>
      <c r="AF79" s="247">
        <f t="shared" si="86"/>
        <v>400.11627906976759</v>
      </c>
      <c r="AG79" s="247"/>
      <c r="AH79" s="246">
        <f t="shared" si="88"/>
        <v>294.79534883720942</v>
      </c>
      <c r="AI79" s="247">
        <f t="shared" si="89"/>
        <v>319.5767441860466</v>
      </c>
      <c r="AJ79" s="247">
        <f t="shared" si="90"/>
        <v>362.42790697674428</v>
      </c>
    </row>
    <row r="80" spans="1:36">
      <c r="A80" s="247">
        <v>25</v>
      </c>
      <c r="B80" s="253" t="s">
        <v>280</v>
      </c>
      <c r="C80" s="228" t="s">
        <v>280</v>
      </c>
      <c r="D80" s="133" t="s">
        <v>1965</v>
      </c>
      <c r="E80" s="260">
        <v>10</v>
      </c>
      <c r="F80" s="229">
        <f t="shared" si="61"/>
        <v>82.088372093023295</v>
      </c>
      <c r="G80" s="229">
        <v>82.088372093023295</v>
      </c>
      <c r="H80" s="248"/>
      <c r="I80" s="248"/>
      <c r="J80" s="246">
        <f t="shared" si="64"/>
        <v>176.05116279069773</v>
      </c>
      <c r="K80" s="246">
        <f t="shared" si="65"/>
        <v>182.76279069767446</v>
      </c>
      <c r="L80" s="248">
        <f t="shared" si="66"/>
        <v>199.80000000000007</v>
      </c>
      <c r="M80" s="248">
        <f t="shared" si="67"/>
        <v>205.99534883720941</v>
      </c>
      <c r="N80" s="248">
        <f t="shared" si="68"/>
        <v>215.80465116279078</v>
      </c>
      <c r="O80" s="248"/>
      <c r="P80" s="248"/>
      <c r="Q80" s="246">
        <f t="shared" si="71"/>
        <v>176.05116279069773</v>
      </c>
      <c r="R80" s="246">
        <f t="shared" si="72"/>
        <v>182.76279069767446</v>
      </c>
      <c r="S80" s="248">
        <f t="shared" si="73"/>
        <v>199.80000000000007</v>
      </c>
      <c r="T80" s="248">
        <f t="shared" si="74"/>
        <v>205.99534883720941</v>
      </c>
      <c r="U80" s="248">
        <f t="shared" si="75"/>
        <v>215.80465116279078</v>
      </c>
      <c r="V80" s="247"/>
      <c r="W80" s="247"/>
      <c r="X80" s="246">
        <f t="shared" si="78"/>
        <v>214.25581395348848</v>
      </c>
      <c r="Y80" s="249">
        <f t="shared" si="79"/>
        <v>219.93488372093032</v>
      </c>
      <c r="Z80" s="249">
        <f t="shared" si="80"/>
        <v>294.27906976744197</v>
      </c>
      <c r="AA80" s="247">
        <f t="shared" si="81"/>
        <v>259.68837209302336</v>
      </c>
      <c r="AB80" s="247">
        <f t="shared" si="82"/>
        <v>266.91627906976754</v>
      </c>
      <c r="AC80" s="247">
        <f t="shared" si="83"/>
        <v>334.03255813953501</v>
      </c>
      <c r="AD80" s="247">
        <f t="shared" si="84"/>
        <v>276.20930232558146</v>
      </c>
      <c r="AE80" s="247">
        <f t="shared" si="85"/>
        <v>299.9581395348838</v>
      </c>
      <c r="AF80" s="247">
        <f t="shared" si="86"/>
        <v>400.11627906976759</v>
      </c>
      <c r="AG80" s="247"/>
      <c r="AH80" s="246">
        <f t="shared" si="88"/>
        <v>294.79534883720942</v>
      </c>
      <c r="AI80" s="247">
        <f t="shared" si="89"/>
        <v>319.5767441860466</v>
      </c>
      <c r="AJ80" s="247">
        <f t="shared" si="90"/>
        <v>362.42790697674428</v>
      </c>
    </row>
    <row r="81" spans="1:36">
      <c r="A81" s="247">
        <v>25</v>
      </c>
      <c r="B81" s="253" t="s">
        <v>281</v>
      </c>
      <c r="C81" s="228" t="s">
        <v>281</v>
      </c>
      <c r="D81" s="133" t="s">
        <v>1965</v>
      </c>
      <c r="E81" s="260">
        <v>16</v>
      </c>
      <c r="F81" s="229">
        <f t="shared" si="61"/>
        <v>82.088372093023295</v>
      </c>
      <c r="G81" s="229">
        <v>82.088372093023295</v>
      </c>
      <c r="H81" s="248"/>
      <c r="I81" s="248"/>
      <c r="J81" s="246">
        <f t="shared" si="64"/>
        <v>176.05116279069773</v>
      </c>
      <c r="K81" s="246">
        <f t="shared" si="65"/>
        <v>182.76279069767446</v>
      </c>
      <c r="L81" s="248">
        <f t="shared" si="66"/>
        <v>199.80000000000007</v>
      </c>
      <c r="M81" s="248">
        <f t="shared" si="67"/>
        <v>205.99534883720941</v>
      </c>
      <c r="N81" s="248">
        <f t="shared" si="68"/>
        <v>215.80465116279078</v>
      </c>
      <c r="O81" s="248"/>
      <c r="P81" s="248"/>
      <c r="Q81" s="246">
        <f t="shared" si="71"/>
        <v>176.05116279069773</v>
      </c>
      <c r="R81" s="246">
        <f t="shared" si="72"/>
        <v>182.76279069767446</v>
      </c>
      <c r="S81" s="248">
        <f t="shared" si="73"/>
        <v>199.80000000000007</v>
      </c>
      <c r="T81" s="248">
        <f t="shared" si="74"/>
        <v>205.99534883720941</v>
      </c>
      <c r="U81" s="248">
        <f t="shared" si="75"/>
        <v>215.80465116279078</v>
      </c>
      <c r="V81" s="247"/>
      <c r="W81" s="247"/>
      <c r="X81" s="246">
        <f t="shared" si="78"/>
        <v>214.25581395348848</v>
      </c>
      <c r="Y81" s="249">
        <f t="shared" si="79"/>
        <v>219.93488372093032</v>
      </c>
      <c r="Z81" s="249">
        <f t="shared" si="80"/>
        <v>294.27906976744197</v>
      </c>
      <c r="AA81" s="247">
        <f t="shared" si="81"/>
        <v>259.68837209302336</v>
      </c>
      <c r="AB81" s="247">
        <f t="shared" si="82"/>
        <v>266.91627906976754</v>
      </c>
      <c r="AC81" s="247">
        <f t="shared" si="83"/>
        <v>334.03255813953501</v>
      </c>
      <c r="AD81" s="247">
        <f t="shared" si="84"/>
        <v>276.20930232558146</v>
      </c>
      <c r="AE81" s="247">
        <f t="shared" si="85"/>
        <v>299.9581395348838</v>
      </c>
      <c r="AF81" s="247">
        <f t="shared" si="86"/>
        <v>400.11627906976759</v>
      </c>
      <c r="AG81" s="247"/>
      <c r="AH81" s="246">
        <f t="shared" si="88"/>
        <v>294.79534883720942</v>
      </c>
      <c r="AI81" s="247">
        <f t="shared" si="89"/>
        <v>319.5767441860466</v>
      </c>
      <c r="AJ81" s="247">
        <f t="shared" si="90"/>
        <v>362.42790697674428</v>
      </c>
    </row>
    <row r="82" spans="1:36">
      <c r="A82" s="247">
        <v>32</v>
      </c>
      <c r="B82" s="253" t="s">
        <v>282</v>
      </c>
      <c r="C82" s="228" t="s">
        <v>282</v>
      </c>
      <c r="D82" s="133" t="s">
        <v>1965</v>
      </c>
      <c r="E82" s="260">
        <v>10</v>
      </c>
      <c r="F82" s="229">
        <f t="shared" si="61"/>
        <v>98.093023255813989</v>
      </c>
      <c r="G82" s="229">
        <v>98.093023255813989</v>
      </c>
      <c r="H82" s="248"/>
      <c r="I82" s="248"/>
      <c r="J82" s="246">
        <f t="shared" si="64"/>
        <v>192.05581395348844</v>
      </c>
      <c r="K82" s="246">
        <f t="shared" si="65"/>
        <v>198.76744186046517</v>
      </c>
      <c r="L82" s="248">
        <f t="shared" si="66"/>
        <v>215.80465116279078</v>
      </c>
      <c r="M82" s="248">
        <f t="shared" si="67"/>
        <v>222.00000000000009</v>
      </c>
      <c r="N82" s="248">
        <f t="shared" si="68"/>
        <v>231.80930232558148</v>
      </c>
      <c r="O82" s="248"/>
      <c r="P82" s="248"/>
      <c r="Q82" s="246">
        <f t="shared" si="71"/>
        <v>192.05581395348844</v>
      </c>
      <c r="R82" s="246">
        <f t="shared" si="72"/>
        <v>198.76744186046517</v>
      </c>
      <c r="S82" s="248">
        <f t="shared" si="73"/>
        <v>215.80465116279078</v>
      </c>
      <c r="T82" s="248">
        <f t="shared" si="74"/>
        <v>222.00000000000009</v>
      </c>
      <c r="U82" s="248">
        <f t="shared" si="75"/>
        <v>231.80930232558148</v>
      </c>
      <c r="V82" s="247"/>
      <c r="W82" s="247"/>
      <c r="X82" s="246">
        <f t="shared" si="78"/>
        <v>230.26046511627916</v>
      </c>
      <c r="Y82" s="249">
        <f t="shared" si="79"/>
        <v>235.93953488372102</v>
      </c>
      <c r="Z82" s="249">
        <f t="shared" si="80"/>
        <v>310.28372093023268</v>
      </c>
      <c r="AA82" s="247">
        <f t="shared" si="81"/>
        <v>275.69302325581407</v>
      </c>
      <c r="AB82" s="247">
        <f t="shared" si="82"/>
        <v>282.92093023255825</v>
      </c>
      <c r="AC82" s="247">
        <f t="shared" si="83"/>
        <v>350.03720930232572</v>
      </c>
      <c r="AD82" s="247">
        <f t="shared" si="84"/>
        <v>292.21395348837217</v>
      </c>
      <c r="AE82" s="247">
        <f t="shared" si="85"/>
        <v>315.96279069767451</v>
      </c>
      <c r="AF82" s="247">
        <f t="shared" si="86"/>
        <v>416.12093023255829</v>
      </c>
      <c r="AG82" s="247"/>
      <c r="AH82" s="246">
        <f t="shared" si="88"/>
        <v>310.80000000000013</v>
      </c>
      <c r="AI82" s="247">
        <f t="shared" si="89"/>
        <v>335.5813953488373</v>
      </c>
      <c r="AJ82" s="247">
        <f t="shared" si="90"/>
        <v>378.43255813953499</v>
      </c>
    </row>
    <row r="83" spans="1:36">
      <c r="A83" s="247">
        <v>32</v>
      </c>
      <c r="B83" s="253" t="s">
        <v>283</v>
      </c>
      <c r="C83" s="228" t="s">
        <v>283</v>
      </c>
      <c r="D83" s="133" t="s">
        <v>1965</v>
      </c>
      <c r="E83" s="260">
        <v>16</v>
      </c>
      <c r="F83" s="229">
        <f t="shared" si="61"/>
        <v>111.00000000000004</v>
      </c>
      <c r="G83" s="229">
        <v>111.00000000000004</v>
      </c>
      <c r="H83" s="248"/>
      <c r="I83" s="248"/>
      <c r="J83" s="248"/>
      <c r="K83" s="248"/>
      <c r="L83" s="246">
        <f t="shared" si="66"/>
        <v>228.71162790697684</v>
      </c>
      <c r="M83" s="246">
        <f t="shared" si="67"/>
        <v>234.90697674418612</v>
      </c>
      <c r="N83" s="248">
        <f t="shared" si="68"/>
        <v>244.71627906976755</v>
      </c>
      <c r="O83" s="248"/>
      <c r="P83" s="248"/>
      <c r="Q83" s="248"/>
      <c r="R83" s="248"/>
      <c r="S83" s="246">
        <f t="shared" si="73"/>
        <v>228.71162790697684</v>
      </c>
      <c r="T83" s="246">
        <f t="shared" si="74"/>
        <v>234.90697674418612</v>
      </c>
      <c r="U83" s="248">
        <f t="shared" si="75"/>
        <v>244.71627906976755</v>
      </c>
      <c r="V83" s="247"/>
      <c r="W83" s="247"/>
      <c r="X83" s="247"/>
      <c r="Y83" s="247"/>
      <c r="Z83" s="247"/>
      <c r="AA83" s="246">
        <f t="shared" si="81"/>
        <v>288.60000000000008</v>
      </c>
      <c r="AB83" s="249">
        <f t="shared" si="82"/>
        <v>295.82790697674432</v>
      </c>
      <c r="AC83" s="249">
        <f t="shared" si="83"/>
        <v>362.94418604651179</v>
      </c>
      <c r="AD83" s="247">
        <f t="shared" si="84"/>
        <v>305.12093023255824</v>
      </c>
      <c r="AE83" s="247">
        <f t="shared" si="85"/>
        <v>328.86976744186057</v>
      </c>
      <c r="AF83" s="247">
        <f t="shared" si="86"/>
        <v>429.02790697674436</v>
      </c>
      <c r="AG83" s="247"/>
      <c r="AH83" s="247"/>
      <c r="AI83" s="246">
        <f t="shared" si="89"/>
        <v>348.48837209302337</v>
      </c>
      <c r="AJ83" s="247">
        <f t="shared" si="90"/>
        <v>391.33953488372106</v>
      </c>
    </row>
    <row r="84" spans="1:36">
      <c r="A84" s="247">
        <v>40</v>
      </c>
      <c r="B84" s="253" t="s">
        <v>284</v>
      </c>
      <c r="C84" s="228" t="s">
        <v>284</v>
      </c>
      <c r="D84" s="133" t="s">
        <v>1965</v>
      </c>
      <c r="E84" s="260">
        <v>16</v>
      </c>
      <c r="F84" s="229">
        <f t="shared" si="61"/>
        <v>136.81395348837214</v>
      </c>
      <c r="G84" s="229">
        <v>136.81395348837214</v>
      </c>
      <c r="H84" s="247"/>
      <c r="I84" s="247"/>
      <c r="J84" s="247"/>
      <c r="K84" s="247"/>
      <c r="L84" s="246">
        <f t="shared" si="66"/>
        <v>254.52558139534892</v>
      </c>
      <c r="M84" s="246">
        <f t="shared" si="67"/>
        <v>260.7209302325582</v>
      </c>
      <c r="N84" s="248">
        <f t="shared" si="68"/>
        <v>270.53023255813963</v>
      </c>
      <c r="O84" s="247"/>
      <c r="P84" s="247"/>
      <c r="Q84" s="248"/>
      <c r="R84" s="248"/>
      <c r="S84" s="246">
        <f t="shared" si="73"/>
        <v>254.52558139534892</v>
      </c>
      <c r="T84" s="246">
        <f t="shared" si="74"/>
        <v>260.7209302325582</v>
      </c>
      <c r="U84" s="248">
        <f t="shared" si="75"/>
        <v>270.53023255813963</v>
      </c>
      <c r="V84" s="247"/>
      <c r="W84" s="247"/>
      <c r="X84" s="247"/>
      <c r="Y84" s="247"/>
      <c r="Z84" s="247"/>
      <c r="AA84" s="246">
        <f t="shared" si="81"/>
        <v>314.41395348837216</v>
      </c>
      <c r="AB84" s="249">
        <f t="shared" si="82"/>
        <v>321.64186046511639</v>
      </c>
      <c r="AC84" s="249">
        <f t="shared" si="83"/>
        <v>388.75813953488387</v>
      </c>
      <c r="AD84" s="247">
        <f t="shared" si="84"/>
        <v>330.93488372093032</v>
      </c>
      <c r="AE84" s="247">
        <f t="shared" si="85"/>
        <v>354.68372093023265</v>
      </c>
      <c r="AF84" s="247">
        <f t="shared" si="86"/>
        <v>454.84186046511644</v>
      </c>
      <c r="AG84" s="247"/>
      <c r="AH84" s="247"/>
      <c r="AI84" s="246">
        <f t="shared" si="89"/>
        <v>374.30232558139545</v>
      </c>
      <c r="AJ84" s="247">
        <f t="shared" si="90"/>
        <v>417.15348837209314</v>
      </c>
    </row>
    <row r="85" spans="1:36">
      <c r="A85" s="247">
        <v>40</v>
      </c>
      <c r="B85" s="253" t="s">
        <v>285</v>
      </c>
      <c r="C85" s="228" t="s">
        <v>285</v>
      </c>
      <c r="D85" s="133" t="s">
        <v>1965</v>
      </c>
      <c r="E85" s="260">
        <v>25</v>
      </c>
      <c r="F85" s="229">
        <f t="shared" si="61"/>
        <v>136.81395348837214</v>
      </c>
      <c r="G85" s="229">
        <v>136.81395348837214</v>
      </c>
      <c r="H85" s="247"/>
      <c r="I85" s="247"/>
      <c r="J85" s="247"/>
      <c r="K85" s="247"/>
      <c r="L85" s="246">
        <f t="shared" si="66"/>
        <v>254.52558139534892</v>
      </c>
      <c r="M85" s="246">
        <f t="shared" si="67"/>
        <v>260.7209302325582</v>
      </c>
      <c r="N85" s="248">
        <f t="shared" si="68"/>
        <v>270.53023255813963</v>
      </c>
      <c r="O85" s="247"/>
      <c r="P85" s="247"/>
      <c r="Q85" s="248"/>
      <c r="R85" s="248"/>
      <c r="S85" s="246">
        <f t="shared" si="73"/>
        <v>254.52558139534892</v>
      </c>
      <c r="T85" s="246">
        <f t="shared" si="74"/>
        <v>260.7209302325582</v>
      </c>
      <c r="U85" s="248">
        <f t="shared" si="75"/>
        <v>270.53023255813963</v>
      </c>
      <c r="V85" s="247"/>
      <c r="W85" s="247"/>
      <c r="X85" s="247"/>
      <c r="Y85" s="247"/>
      <c r="Z85" s="247"/>
      <c r="AA85" s="246">
        <f t="shared" si="81"/>
        <v>314.41395348837216</v>
      </c>
      <c r="AB85" s="249">
        <f t="shared" si="82"/>
        <v>321.64186046511639</v>
      </c>
      <c r="AC85" s="249">
        <f t="shared" si="83"/>
        <v>388.75813953488387</v>
      </c>
      <c r="AD85" s="247">
        <f t="shared" si="84"/>
        <v>330.93488372093032</v>
      </c>
      <c r="AE85" s="247">
        <f t="shared" si="85"/>
        <v>354.68372093023265</v>
      </c>
      <c r="AF85" s="247">
        <f t="shared" si="86"/>
        <v>454.84186046511644</v>
      </c>
      <c r="AG85" s="247"/>
      <c r="AH85" s="247"/>
      <c r="AI85" s="246">
        <f t="shared" si="89"/>
        <v>374.30232558139545</v>
      </c>
      <c r="AJ85" s="247">
        <f t="shared" si="90"/>
        <v>417.15348837209314</v>
      </c>
    </row>
    <row r="86" spans="1:36">
      <c r="A86" s="247">
        <v>50</v>
      </c>
      <c r="B86" s="253" t="s">
        <v>286</v>
      </c>
      <c r="C86" s="228" t="s">
        <v>286</v>
      </c>
      <c r="D86" s="133" t="s">
        <v>1965</v>
      </c>
      <c r="E86" s="260">
        <v>25</v>
      </c>
      <c r="F86" s="229">
        <f t="shared" si="61"/>
        <v>186.37674418604658</v>
      </c>
      <c r="G86" s="229">
        <v>186.37674418604658</v>
      </c>
      <c r="H86" s="248"/>
      <c r="I86" s="248"/>
      <c r="J86" s="248"/>
      <c r="K86" s="248"/>
      <c r="L86" s="248"/>
      <c r="M86" s="248"/>
      <c r="N86" s="249">
        <f t="shared" si="68"/>
        <v>320.09302325581405</v>
      </c>
      <c r="O86" s="248"/>
      <c r="P86" s="248"/>
      <c r="Q86" s="248"/>
      <c r="R86" s="248"/>
      <c r="S86" s="248"/>
      <c r="T86" s="248"/>
      <c r="U86" s="249">
        <f t="shared" si="75"/>
        <v>320.09302325581405</v>
      </c>
      <c r="V86" s="247"/>
      <c r="W86" s="247"/>
      <c r="X86" s="247"/>
      <c r="Y86" s="247"/>
      <c r="Z86" s="247"/>
      <c r="AA86" s="248"/>
      <c r="AB86" s="248"/>
      <c r="AC86" s="248"/>
      <c r="AD86" s="249">
        <f t="shared" si="84"/>
        <v>380.49767441860479</v>
      </c>
      <c r="AE86" s="249">
        <f t="shared" si="85"/>
        <v>404.24651162790713</v>
      </c>
      <c r="AF86" s="249">
        <f t="shared" si="86"/>
        <v>504.40465116279086</v>
      </c>
      <c r="AG86" s="247"/>
      <c r="AH86" s="247"/>
      <c r="AI86" s="248"/>
      <c r="AJ86" s="249">
        <f t="shared" si="90"/>
        <v>466.71627906976755</v>
      </c>
    </row>
    <row r="87" spans="1:36">
      <c r="A87" s="247">
        <v>50</v>
      </c>
      <c r="B87" s="253" t="s">
        <v>287</v>
      </c>
      <c r="C87" s="228" t="s">
        <v>287</v>
      </c>
      <c r="D87" s="133" t="s">
        <v>1965</v>
      </c>
      <c r="E87" s="260">
        <v>40</v>
      </c>
      <c r="F87" s="229">
        <f t="shared" si="61"/>
        <v>186.37674418604658</v>
      </c>
      <c r="G87" s="229">
        <v>186.37674418604658</v>
      </c>
      <c r="H87" s="248"/>
      <c r="I87" s="248"/>
      <c r="J87" s="248"/>
      <c r="K87" s="248"/>
      <c r="L87" s="248"/>
      <c r="M87" s="248"/>
      <c r="N87" s="249">
        <f t="shared" si="68"/>
        <v>320.09302325581405</v>
      </c>
      <c r="O87" s="248"/>
      <c r="P87" s="248"/>
      <c r="Q87" s="248"/>
      <c r="R87" s="248"/>
      <c r="S87" s="248"/>
      <c r="T87" s="248"/>
      <c r="U87" s="249">
        <f t="shared" si="75"/>
        <v>320.09302325581405</v>
      </c>
      <c r="V87" s="247"/>
      <c r="W87" s="247"/>
      <c r="X87" s="247"/>
      <c r="Y87" s="247"/>
      <c r="Z87" s="247"/>
      <c r="AA87" s="248"/>
      <c r="AB87" s="248"/>
      <c r="AC87" s="248"/>
      <c r="AD87" s="249">
        <f t="shared" si="84"/>
        <v>380.49767441860479</v>
      </c>
      <c r="AE87" s="249">
        <f t="shared" si="85"/>
        <v>404.24651162790713</v>
      </c>
      <c r="AF87" s="249">
        <f t="shared" si="86"/>
        <v>504.40465116279086</v>
      </c>
      <c r="AG87" s="247"/>
      <c r="AH87" s="247"/>
      <c r="AI87" s="248"/>
      <c r="AJ87" s="249">
        <f t="shared" si="90"/>
        <v>466.71627906976755</v>
      </c>
    </row>
    <row r="88" spans="1:36">
      <c r="B88" s="252"/>
      <c r="C88" s="20"/>
      <c r="D88" s="20"/>
      <c r="H88" s="19"/>
      <c r="I88" s="19"/>
      <c r="J88" s="19"/>
      <c r="K88" s="19"/>
      <c r="L88" s="19"/>
      <c r="M88" s="19"/>
      <c r="N88" s="19"/>
      <c r="O88" s="19"/>
      <c r="P88" s="19"/>
      <c r="Q88" s="19"/>
      <c r="R88" s="19"/>
      <c r="S88" s="19"/>
      <c r="T88" s="19"/>
      <c r="U88" s="19"/>
      <c r="V88" s="19"/>
      <c r="W88" s="19"/>
      <c r="X88" s="19"/>
      <c r="Y88" s="19"/>
      <c r="Z88" s="22"/>
      <c r="AA88" s="19"/>
      <c r="AB88" s="19"/>
      <c r="AC88" s="19"/>
      <c r="AD88" s="19"/>
      <c r="AE88" s="19"/>
      <c r="AF88" s="19"/>
      <c r="AG88" s="19"/>
      <c r="AH88" s="19"/>
      <c r="AI88" s="19"/>
      <c r="AJ88" s="19"/>
    </row>
    <row r="89" spans="1:36" ht="15">
      <c r="A89" s="91" t="s">
        <v>1930</v>
      </c>
      <c r="B89" s="39"/>
      <c r="C89" s="39"/>
      <c r="D89" s="39"/>
      <c r="E89" s="39"/>
      <c r="F89" s="39"/>
      <c r="G89" s="39"/>
      <c r="H89" s="39"/>
      <c r="I89" s="39"/>
      <c r="J89" s="39"/>
      <c r="K89" s="39"/>
      <c r="L89" s="39"/>
      <c r="M89" s="39"/>
      <c r="N89" s="39"/>
      <c r="O89" s="39"/>
      <c r="P89" s="39"/>
      <c r="Q89" s="39"/>
      <c r="R89" s="39"/>
      <c r="S89" s="39"/>
      <c r="T89" s="39"/>
      <c r="U89" s="39"/>
      <c r="V89" s="39"/>
      <c r="W89" s="39"/>
      <c r="X89" s="39"/>
      <c r="Y89" s="39"/>
      <c r="Z89" s="35"/>
      <c r="AA89" s="39"/>
      <c r="AB89" s="39"/>
      <c r="AC89" s="39"/>
      <c r="AD89" s="39"/>
      <c r="AE89" s="39"/>
      <c r="AF89" s="39"/>
      <c r="AG89" s="39"/>
      <c r="AH89" s="39"/>
      <c r="AI89" s="39"/>
      <c r="AJ89" s="39"/>
    </row>
    <row r="90" spans="1:36">
      <c r="A90" s="247">
        <v>15</v>
      </c>
      <c r="B90" s="253" t="s">
        <v>288</v>
      </c>
      <c r="C90" s="267" t="s">
        <v>289</v>
      </c>
      <c r="D90" s="133" t="s">
        <v>1965</v>
      </c>
      <c r="E90" s="260">
        <v>0.63</v>
      </c>
      <c r="F90" s="229">
        <f t="shared" ref="F90:F104" si="91">G90*(1+$AJ$12)*(1-$AJ$11)</f>
        <v>144.55813953488376</v>
      </c>
      <c r="G90" s="229">
        <v>144.55813953488376</v>
      </c>
      <c r="H90" s="246">
        <f t="shared" ref="H90:H95" si="92">$H$23+F90</f>
        <v>220.45116279069774</v>
      </c>
      <c r="I90" s="246">
        <f t="shared" ref="I90:I95" si="93">$I$23+F90</f>
        <v>223.54883720930241</v>
      </c>
      <c r="J90" s="248">
        <f t="shared" ref="J90:J96" si="94">$J$23+F90</f>
        <v>238.52093023255821</v>
      </c>
      <c r="K90" s="248">
        <f t="shared" ref="K90:K96" si="95">$K$23+F90</f>
        <v>245.23255813953494</v>
      </c>
      <c r="L90" s="248">
        <f t="shared" ref="L90:L99" si="96">$L$23+F90</f>
        <v>262.26976744186055</v>
      </c>
      <c r="M90" s="248">
        <f t="shared" ref="M90:M99" si="97">$M$23+F90</f>
        <v>268.46511627906989</v>
      </c>
      <c r="N90" s="248">
        <f t="shared" ref="N90:N101" si="98">$N$23+F90</f>
        <v>278.27441860465126</v>
      </c>
      <c r="O90" s="246">
        <f t="shared" ref="O90:O95" si="99">$O$23+F90</f>
        <v>220.45116279069774</v>
      </c>
      <c r="P90" s="246">
        <f t="shared" ref="P90:P95" si="100">$P$23+F90</f>
        <v>223.54883720930241</v>
      </c>
      <c r="Q90" s="248">
        <f t="shared" ref="Q90:Q96" si="101">$Q$23+F90</f>
        <v>238.52093023255821</v>
      </c>
      <c r="R90" s="248">
        <f t="shared" ref="R90:R96" si="102">$R$23+F90</f>
        <v>245.23255813953494</v>
      </c>
      <c r="S90" s="248">
        <f t="shared" ref="S90:S99" si="103">$S$23+F90</f>
        <v>262.26976744186055</v>
      </c>
      <c r="T90" s="248">
        <f t="shared" ref="T90:T99" si="104">$T$23+F90</f>
        <v>268.46511627906989</v>
      </c>
      <c r="U90" s="248">
        <f t="shared" ref="U90:U101" si="105">$U$23+F90</f>
        <v>278.27441860465126</v>
      </c>
      <c r="V90" s="246">
        <f t="shared" ref="V90:V95" si="106">$V$23+F90</f>
        <v>248.84651162790706</v>
      </c>
      <c r="W90" s="246">
        <f t="shared" ref="W90:W95" si="107">$W$23+F90</f>
        <v>248.33023255813961</v>
      </c>
      <c r="X90" s="247">
        <f t="shared" ref="X90:X96" si="108">$X$23+F90</f>
        <v>276.72558139534897</v>
      </c>
      <c r="Y90" s="248">
        <f t="shared" ref="Y90:Y96" si="109">$Y$23+F90</f>
        <v>282.4046511627908</v>
      </c>
      <c r="Z90" s="247">
        <f t="shared" ref="Z90:Z96" si="110">$Z$23+F90</f>
        <v>356.74883720930245</v>
      </c>
      <c r="AA90" s="247">
        <f t="shared" ref="AA90:AA99" si="111">$AA$23+F90</f>
        <v>322.15813953488384</v>
      </c>
      <c r="AB90" s="247">
        <f t="shared" ref="AB90:AB99" si="112">$AB$23+F90</f>
        <v>329.38604651162802</v>
      </c>
      <c r="AC90" s="247">
        <f t="shared" ref="AC90:AC99" si="113">$AC$23+F90</f>
        <v>396.5023255813955</v>
      </c>
      <c r="AD90" s="247">
        <f t="shared" ref="AD90:AD101" si="114">$AD$23+F90</f>
        <v>338.67906976744194</v>
      </c>
      <c r="AE90" s="247">
        <f t="shared" ref="AE90:AE101" si="115">$AE$23+F90</f>
        <v>362.42790697674428</v>
      </c>
      <c r="AF90" s="247">
        <f t="shared" ref="AF90:AF101" si="116">$AF$23+F90</f>
        <v>462.58604651162807</v>
      </c>
      <c r="AG90" s="246">
        <f t="shared" ref="AG90:AG95" si="117">$AG$23+F90</f>
        <v>329.90232558139542</v>
      </c>
      <c r="AH90" s="247">
        <f t="shared" ref="AH90:AH96" si="118">$AH$23+F90</f>
        <v>357.2651162790699</v>
      </c>
      <c r="AI90" s="247">
        <f t="shared" ref="AI90:AI99" si="119">$AI$23+F90</f>
        <v>382.04651162790708</v>
      </c>
      <c r="AJ90" s="247">
        <f t="shared" ref="AJ90:AJ101" si="120">$AJ$23+F90</f>
        <v>424.89767441860477</v>
      </c>
    </row>
    <row r="91" spans="1:36">
      <c r="A91" s="247">
        <v>15</v>
      </c>
      <c r="B91" s="253" t="s">
        <v>290</v>
      </c>
      <c r="C91" s="267" t="s">
        <v>291</v>
      </c>
      <c r="D91" s="133" t="s">
        <v>1965</v>
      </c>
      <c r="E91" s="260">
        <v>1</v>
      </c>
      <c r="F91" s="229">
        <f t="shared" si="91"/>
        <v>144.55813953488376</v>
      </c>
      <c r="G91" s="229">
        <v>144.55813953488376</v>
      </c>
      <c r="H91" s="246">
        <f t="shared" si="92"/>
        <v>220.45116279069774</v>
      </c>
      <c r="I91" s="246">
        <f t="shared" si="93"/>
        <v>223.54883720930241</v>
      </c>
      <c r="J91" s="248">
        <f t="shared" si="94"/>
        <v>238.52093023255821</v>
      </c>
      <c r="K91" s="248">
        <f t="shared" si="95"/>
        <v>245.23255813953494</v>
      </c>
      <c r="L91" s="248">
        <f t="shared" si="96"/>
        <v>262.26976744186055</v>
      </c>
      <c r="M91" s="248">
        <f t="shared" si="97"/>
        <v>268.46511627906989</v>
      </c>
      <c r="N91" s="248">
        <f t="shared" si="98"/>
        <v>278.27441860465126</v>
      </c>
      <c r="O91" s="246">
        <f t="shared" si="99"/>
        <v>220.45116279069774</v>
      </c>
      <c r="P91" s="246">
        <f t="shared" si="100"/>
        <v>223.54883720930241</v>
      </c>
      <c r="Q91" s="248">
        <f t="shared" si="101"/>
        <v>238.52093023255821</v>
      </c>
      <c r="R91" s="248">
        <f t="shared" si="102"/>
        <v>245.23255813953494</v>
      </c>
      <c r="S91" s="248">
        <f t="shared" si="103"/>
        <v>262.26976744186055</v>
      </c>
      <c r="T91" s="248">
        <f t="shared" si="104"/>
        <v>268.46511627906989</v>
      </c>
      <c r="U91" s="248">
        <f t="shared" si="105"/>
        <v>278.27441860465126</v>
      </c>
      <c r="V91" s="246">
        <f t="shared" si="106"/>
        <v>248.84651162790706</v>
      </c>
      <c r="W91" s="246">
        <f t="shared" si="107"/>
        <v>248.33023255813961</v>
      </c>
      <c r="X91" s="247">
        <f t="shared" si="108"/>
        <v>276.72558139534897</v>
      </c>
      <c r="Y91" s="248">
        <f t="shared" si="109"/>
        <v>282.4046511627908</v>
      </c>
      <c r="Z91" s="247">
        <f t="shared" si="110"/>
        <v>356.74883720930245</v>
      </c>
      <c r="AA91" s="247">
        <f t="shared" si="111"/>
        <v>322.15813953488384</v>
      </c>
      <c r="AB91" s="247">
        <f t="shared" si="112"/>
        <v>329.38604651162802</v>
      </c>
      <c r="AC91" s="247">
        <f t="shared" si="113"/>
        <v>396.5023255813955</v>
      </c>
      <c r="AD91" s="247">
        <f t="shared" si="114"/>
        <v>338.67906976744194</v>
      </c>
      <c r="AE91" s="247">
        <f t="shared" si="115"/>
        <v>362.42790697674428</v>
      </c>
      <c r="AF91" s="247">
        <f t="shared" si="116"/>
        <v>462.58604651162807</v>
      </c>
      <c r="AG91" s="246">
        <f t="shared" si="117"/>
        <v>329.90232558139542</v>
      </c>
      <c r="AH91" s="247">
        <f t="shared" si="118"/>
        <v>357.2651162790699</v>
      </c>
      <c r="AI91" s="247">
        <f t="shared" si="119"/>
        <v>382.04651162790708</v>
      </c>
      <c r="AJ91" s="247">
        <f t="shared" si="120"/>
        <v>424.89767441860477</v>
      </c>
    </row>
    <row r="92" spans="1:36">
      <c r="A92" s="247">
        <v>15</v>
      </c>
      <c r="B92" s="253" t="s">
        <v>292</v>
      </c>
      <c r="C92" s="267" t="s">
        <v>293</v>
      </c>
      <c r="D92" s="133" t="s">
        <v>1965</v>
      </c>
      <c r="E92" s="260">
        <v>1.6</v>
      </c>
      <c r="F92" s="229">
        <f t="shared" si="91"/>
        <v>144.55813953488376</v>
      </c>
      <c r="G92" s="229">
        <v>144.55813953488376</v>
      </c>
      <c r="H92" s="246">
        <f t="shared" si="92"/>
        <v>220.45116279069774</v>
      </c>
      <c r="I92" s="246">
        <f t="shared" si="93"/>
        <v>223.54883720930241</v>
      </c>
      <c r="J92" s="248">
        <f t="shared" si="94"/>
        <v>238.52093023255821</v>
      </c>
      <c r="K92" s="248">
        <f t="shared" si="95"/>
        <v>245.23255813953494</v>
      </c>
      <c r="L92" s="248">
        <f t="shared" si="96"/>
        <v>262.26976744186055</v>
      </c>
      <c r="M92" s="248">
        <f t="shared" si="97"/>
        <v>268.46511627906989</v>
      </c>
      <c r="N92" s="248">
        <f t="shared" si="98"/>
        <v>278.27441860465126</v>
      </c>
      <c r="O92" s="246">
        <f t="shared" si="99"/>
        <v>220.45116279069774</v>
      </c>
      <c r="P92" s="246">
        <f t="shared" si="100"/>
        <v>223.54883720930241</v>
      </c>
      <c r="Q92" s="248">
        <f t="shared" si="101"/>
        <v>238.52093023255821</v>
      </c>
      <c r="R92" s="248">
        <f t="shared" si="102"/>
        <v>245.23255813953494</v>
      </c>
      <c r="S92" s="248">
        <f t="shared" si="103"/>
        <v>262.26976744186055</v>
      </c>
      <c r="T92" s="248">
        <f t="shared" si="104"/>
        <v>268.46511627906989</v>
      </c>
      <c r="U92" s="248">
        <f t="shared" si="105"/>
        <v>278.27441860465126</v>
      </c>
      <c r="V92" s="246">
        <f t="shared" si="106"/>
        <v>248.84651162790706</v>
      </c>
      <c r="W92" s="246">
        <f t="shared" si="107"/>
        <v>248.33023255813961</v>
      </c>
      <c r="X92" s="247">
        <f t="shared" si="108"/>
        <v>276.72558139534897</v>
      </c>
      <c r="Y92" s="248">
        <f t="shared" si="109"/>
        <v>282.4046511627908</v>
      </c>
      <c r="Z92" s="247">
        <f t="shared" si="110"/>
        <v>356.74883720930245</v>
      </c>
      <c r="AA92" s="247">
        <f t="shared" si="111"/>
        <v>322.15813953488384</v>
      </c>
      <c r="AB92" s="247">
        <f t="shared" si="112"/>
        <v>329.38604651162802</v>
      </c>
      <c r="AC92" s="247">
        <f t="shared" si="113"/>
        <v>396.5023255813955</v>
      </c>
      <c r="AD92" s="247">
        <f t="shared" si="114"/>
        <v>338.67906976744194</v>
      </c>
      <c r="AE92" s="247">
        <f t="shared" si="115"/>
        <v>362.42790697674428</v>
      </c>
      <c r="AF92" s="247">
        <f t="shared" si="116"/>
        <v>462.58604651162807</v>
      </c>
      <c r="AG92" s="246">
        <f t="shared" si="117"/>
        <v>329.90232558139542</v>
      </c>
      <c r="AH92" s="247">
        <f t="shared" si="118"/>
        <v>357.2651162790699</v>
      </c>
      <c r="AI92" s="247">
        <f t="shared" si="119"/>
        <v>382.04651162790708</v>
      </c>
      <c r="AJ92" s="247">
        <f t="shared" si="120"/>
        <v>424.89767441860477</v>
      </c>
    </row>
    <row r="93" spans="1:36">
      <c r="A93" s="247">
        <v>15</v>
      </c>
      <c r="B93" s="253" t="s">
        <v>294</v>
      </c>
      <c r="C93" s="267" t="s">
        <v>295</v>
      </c>
      <c r="D93" s="133" t="s">
        <v>1965</v>
      </c>
      <c r="E93" s="260">
        <v>2.5</v>
      </c>
      <c r="F93" s="229">
        <f t="shared" si="91"/>
        <v>144.55813953488376</v>
      </c>
      <c r="G93" s="229">
        <v>144.55813953488376</v>
      </c>
      <c r="H93" s="246">
        <f t="shared" si="92"/>
        <v>220.45116279069774</v>
      </c>
      <c r="I93" s="246">
        <f t="shared" si="93"/>
        <v>223.54883720930241</v>
      </c>
      <c r="J93" s="248">
        <f t="shared" si="94"/>
        <v>238.52093023255821</v>
      </c>
      <c r="K93" s="248">
        <f t="shared" si="95"/>
        <v>245.23255813953494</v>
      </c>
      <c r="L93" s="248">
        <f t="shared" si="96"/>
        <v>262.26976744186055</v>
      </c>
      <c r="M93" s="248">
        <f t="shared" si="97"/>
        <v>268.46511627906989</v>
      </c>
      <c r="N93" s="248">
        <f t="shared" si="98"/>
        <v>278.27441860465126</v>
      </c>
      <c r="O93" s="246">
        <f t="shared" si="99"/>
        <v>220.45116279069774</v>
      </c>
      <c r="P93" s="246">
        <f t="shared" si="100"/>
        <v>223.54883720930241</v>
      </c>
      <c r="Q93" s="248">
        <f t="shared" si="101"/>
        <v>238.52093023255821</v>
      </c>
      <c r="R93" s="248">
        <f t="shared" si="102"/>
        <v>245.23255813953494</v>
      </c>
      <c r="S93" s="248">
        <f t="shared" si="103"/>
        <v>262.26976744186055</v>
      </c>
      <c r="T93" s="248">
        <f t="shared" si="104"/>
        <v>268.46511627906989</v>
      </c>
      <c r="U93" s="248">
        <f t="shared" si="105"/>
        <v>278.27441860465126</v>
      </c>
      <c r="V93" s="246">
        <f t="shared" si="106"/>
        <v>248.84651162790706</v>
      </c>
      <c r="W93" s="246">
        <f t="shared" si="107"/>
        <v>248.33023255813961</v>
      </c>
      <c r="X93" s="247">
        <f t="shared" si="108"/>
        <v>276.72558139534897</v>
      </c>
      <c r="Y93" s="248">
        <f t="shared" si="109"/>
        <v>282.4046511627908</v>
      </c>
      <c r="Z93" s="247">
        <f t="shared" si="110"/>
        <v>356.74883720930245</v>
      </c>
      <c r="AA93" s="247">
        <f t="shared" si="111"/>
        <v>322.15813953488384</v>
      </c>
      <c r="AB93" s="247">
        <f t="shared" si="112"/>
        <v>329.38604651162802</v>
      </c>
      <c r="AC93" s="247">
        <f t="shared" si="113"/>
        <v>396.5023255813955</v>
      </c>
      <c r="AD93" s="247">
        <f t="shared" si="114"/>
        <v>338.67906976744194</v>
      </c>
      <c r="AE93" s="247">
        <f t="shared" si="115"/>
        <v>362.42790697674428</v>
      </c>
      <c r="AF93" s="247">
        <f t="shared" si="116"/>
        <v>462.58604651162807</v>
      </c>
      <c r="AG93" s="246">
        <f t="shared" si="117"/>
        <v>329.90232558139542</v>
      </c>
      <c r="AH93" s="247">
        <f t="shared" si="118"/>
        <v>357.2651162790699</v>
      </c>
      <c r="AI93" s="247">
        <f t="shared" si="119"/>
        <v>382.04651162790708</v>
      </c>
      <c r="AJ93" s="247">
        <f t="shared" si="120"/>
        <v>424.89767441860477</v>
      </c>
    </row>
    <row r="94" spans="1:36">
      <c r="A94" s="247">
        <v>15</v>
      </c>
      <c r="B94" s="253" t="s">
        <v>296</v>
      </c>
      <c r="C94" s="267" t="s">
        <v>297</v>
      </c>
      <c r="D94" s="133" t="s">
        <v>1965</v>
      </c>
      <c r="E94" s="260">
        <v>4</v>
      </c>
      <c r="F94" s="229">
        <f t="shared" si="91"/>
        <v>144.55813953488376</v>
      </c>
      <c r="G94" s="229">
        <v>144.55813953488376</v>
      </c>
      <c r="H94" s="246">
        <f t="shared" si="92"/>
        <v>220.45116279069774</v>
      </c>
      <c r="I94" s="246">
        <f t="shared" si="93"/>
        <v>223.54883720930241</v>
      </c>
      <c r="J94" s="248">
        <f t="shared" si="94"/>
        <v>238.52093023255821</v>
      </c>
      <c r="K94" s="248">
        <f t="shared" si="95"/>
        <v>245.23255813953494</v>
      </c>
      <c r="L94" s="248">
        <f t="shared" si="96"/>
        <v>262.26976744186055</v>
      </c>
      <c r="M94" s="248">
        <f t="shared" si="97"/>
        <v>268.46511627906989</v>
      </c>
      <c r="N94" s="248">
        <f t="shared" si="98"/>
        <v>278.27441860465126</v>
      </c>
      <c r="O94" s="246">
        <f t="shared" si="99"/>
        <v>220.45116279069774</v>
      </c>
      <c r="P94" s="246">
        <f t="shared" si="100"/>
        <v>223.54883720930241</v>
      </c>
      <c r="Q94" s="248">
        <f t="shared" si="101"/>
        <v>238.52093023255821</v>
      </c>
      <c r="R94" s="248">
        <f t="shared" si="102"/>
        <v>245.23255813953494</v>
      </c>
      <c r="S94" s="248">
        <f t="shared" si="103"/>
        <v>262.26976744186055</v>
      </c>
      <c r="T94" s="248">
        <f t="shared" si="104"/>
        <v>268.46511627906989</v>
      </c>
      <c r="U94" s="248">
        <f t="shared" si="105"/>
        <v>278.27441860465126</v>
      </c>
      <c r="V94" s="246">
        <f t="shared" si="106"/>
        <v>248.84651162790706</v>
      </c>
      <c r="W94" s="246">
        <f t="shared" si="107"/>
        <v>248.33023255813961</v>
      </c>
      <c r="X94" s="247">
        <f t="shared" si="108"/>
        <v>276.72558139534897</v>
      </c>
      <c r="Y94" s="248">
        <f t="shared" si="109"/>
        <v>282.4046511627908</v>
      </c>
      <c r="Z94" s="247">
        <f t="shared" si="110"/>
        <v>356.74883720930245</v>
      </c>
      <c r="AA94" s="247">
        <f t="shared" si="111"/>
        <v>322.15813953488384</v>
      </c>
      <c r="AB94" s="247">
        <f t="shared" si="112"/>
        <v>329.38604651162802</v>
      </c>
      <c r="AC94" s="247">
        <f t="shared" si="113"/>
        <v>396.5023255813955</v>
      </c>
      <c r="AD94" s="247">
        <f t="shared" si="114"/>
        <v>338.67906976744194</v>
      </c>
      <c r="AE94" s="247">
        <f t="shared" si="115"/>
        <v>362.42790697674428</v>
      </c>
      <c r="AF94" s="247">
        <f t="shared" si="116"/>
        <v>462.58604651162807</v>
      </c>
      <c r="AG94" s="246">
        <f t="shared" si="117"/>
        <v>329.90232558139542</v>
      </c>
      <c r="AH94" s="247">
        <f t="shared" si="118"/>
        <v>357.2651162790699</v>
      </c>
      <c r="AI94" s="247">
        <f t="shared" si="119"/>
        <v>382.04651162790708</v>
      </c>
      <c r="AJ94" s="247">
        <f t="shared" si="120"/>
        <v>424.89767441860477</v>
      </c>
    </row>
    <row r="95" spans="1:36">
      <c r="A95" s="247">
        <v>20</v>
      </c>
      <c r="B95" s="253" t="s">
        <v>298</v>
      </c>
      <c r="C95" s="267" t="s">
        <v>299</v>
      </c>
      <c r="D95" s="133" t="s">
        <v>1965</v>
      </c>
      <c r="E95" s="260">
        <v>6.3</v>
      </c>
      <c r="F95" s="229">
        <f t="shared" si="91"/>
        <v>152.81860465116284</v>
      </c>
      <c r="G95" s="229">
        <v>152.81860465116284</v>
      </c>
      <c r="H95" s="246">
        <f t="shared" si="92"/>
        <v>228.71162790697682</v>
      </c>
      <c r="I95" s="246">
        <f t="shared" si="93"/>
        <v>231.80930232558148</v>
      </c>
      <c r="J95" s="246">
        <f t="shared" si="94"/>
        <v>246.78139534883729</v>
      </c>
      <c r="K95" s="246">
        <f t="shared" si="95"/>
        <v>253.49302325581402</v>
      </c>
      <c r="L95" s="248">
        <f t="shared" si="96"/>
        <v>270.53023255813963</v>
      </c>
      <c r="M95" s="248">
        <f t="shared" si="97"/>
        <v>276.72558139534897</v>
      </c>
      <c r="N95" s="248">
        <f t="shared" si="98"/>
        <v>286.53488372093034</v>
      </c>
      <c r="O95" s="246">
        <f t="shared" si="99"/>
        <v>228.71162790697682</v>
      </c>
      <c r="P95" s="246">
        <f t="shared" si="100"/>
        <v>231.80930232558148</v>
      </c>
      <c r="Q95" s="246">
        <f t="shared" si="101"/>
        <v>246.78139534883729</v>
      </c>
      <c r="R95" s="246">
        <f t="shared" si="102"/>
        <v>253.49302325581402</v>
      </c>
      <c r="S95" s="248">
        <f t="shared" si="103"/>
        <v>270.53023255813963</v>
      </c>
      <c r="T95" s="248">
        <f t="shared" si="104"/>
        <v>276.72558139534897</v>
      </c>
      <c r="U95" s="248">
        <f t="shared" si="105"/>
        <v>286.53488372093034</v>
      </c>
      <c r="V95" s="246">
        <f t="shared" si="106"/>
        <v>257.10697674418611</v>
      </c>
      <c r="W95" s="246">
        <f t="shared" si="107"/>
        <v>256.59069767441872</v>
      </c>
      <c r="X95" s="246">
        <f t="shared" si="108"/>
        <v>284.98604651162805</v>
      </c>
      <c r="Y95" s="249">
        <f t="shared" si="109"/>
        <v>290.66511627906988</v>
      </c>
      <c r="Z95" s="249">
        <f t="shared" si="110"/>
        <v>365.00930232558153</v>
      </c>
      <c r="AA95" s="247">
        <f t="shared" si="111"/>
        <v>330.41860465116292</v>
      </c>
      <c r="AB95" s="247">
        <f t="shared" si="112"/>
        <v>337.6465116279071</v>
      </c>
      <c r="AC95" s="247">
        <f t="shared" si="113"/>
        <v>404.76279069767457</v>
      </c>
      <c r="AD95" s="247">
        <f t="shared" si="114"/>
        <v>346.93953488372102</v>
      </c>
      <c r="AE95" s="247">
        <f t="shared" si="115"/>
        <v>370.68837209302336</v>
      </c>
      <c r="AF95" s="247">
        <f t="shared" si="116"/>
        <v>470.84651162790715</v>
      </c>
      <c r="AG95" s="246">
        <f t="shared" si="117"/>
        <v>338.1627906976745</v>
      </c>
      <c r="AH95" s="246">
        <f t="shared" si="118"/>
        <v>365.52558139534898</v>
      </c>
      <c r="AI95" s="247">
        <f t="shared" si="119"/>
        <v>390.30697674418616</v>
      </c>
      <c r="AJ95" s="247">
        <f t="shared" si="120"/>
        <v>433.15813953488384</v>
      </c>
    </row>
    <row r="96" spans="1:36">
      <c r="A96" s="247">
        <v>25</v>
      </c>
      <c r="B96" s="253" t="s">
        <v>300</v>
      </c>
      <c r="C96" s="267" t="s">
        <v>301</v>
      </c>
      <c r="D96" s="133" t="s">
        <v>1965</v>
      </c>
      <c r="E96" s="260">
        <v>10</v>
      </c>
      <c r="F96" s="229">
        <f t="shared" si="91"/>
        <v>169.339534883721</v>
      </c>
      <c r="G96" s="229">
        <v>169.339534883721</v>
      </c>
      <c r="H96" s="248"/>
      <c r="I96" s="248"/>
      <c r="J96" s="246">
        <f t="shared" si="94"/>
        <v>263.30232558139545</v>
      </c>
      <c r="K96" s="246">
        <f t="shared" si="95"/>
        <v>270.01395348837218</v>
      </c>
      <c r="L96" s="248">
        <f t="shared" si="96"/>
        <v>287.05116279069779</v>
      </c>
      <c r="M96" s="248">
        <f t="shared" si="97"/>
        <v>293.24651162790713</v>
      </c>
      <c r="N96" s="248">
        <f t="shared" si="98"/>
        <v>303.0558139534885</v>
      </c>
      <c r="O96" s="248"/>
      <c r="P96" s="248"/>
      <c r="Q96" s="246">
        <f t="shared" si="101"/>
        <v>263.30232558139545</v>
      </c>
      <c r="R96" s="246">
        <f t="shared" si="102"/>
        <v>270.01395348837218</v>
      </c>
      <c r="S96" s="248">
        <f t="shared" si="103"/>
        <v>287.05116279069779</v>
      </c>
      <c r="T96" s="248">
        <f t="shared" si="104"/>
        <v>293.24651162790713</v>
      </c>
      <c r="U96" s="248">
        <f t="shared" si="105"/>
        <v>303.0558139534885</v>
      </c>
      <c r="V96" s="247"/>
      <c r="W96" s="247"/>
      <c r="X96" s="246">
        <f t="shared" si="108"/>
        <v>301.5069767441862</v>
      </c>
      <c r="Y96" s="249">
        <f t="shared" si="109"/>
        <v>307.18604651162804</v>
      </c>
      <c r="Z96" s="249">
        <f t="shared" si="110"/>
        <v>381.53023255813969</v>
      </c>
      <c r="AA96" s="247">
        <f t="shared" si="111"/>
        <v>346.93953488372108</v>
      </c>
      <c r="AB96" s="247">
        <f t="shared" si="112"/>
        <v>354.16744186046526</v>
      </c>
      <c r="AC96" s="247">
        <f t="shared" si="113"/>
        <v>421.28372093023273</v>
      </c>
      <c r="AD96" s="247">
        <f t="shared" si="114"/>
        <v>363.46046511627918</v>
      </c>
      <c r="AE96" s="247">
        <f t="shared" si="115"/>
        <v>387.20930232558152</v>
      </c>
      <c r="AF96" s="247">
        <f t="shared" si="116"/>
        <v>487.36744186046531</v>
      </c>
      <c r="AG96" s="247"/>
      <c r="AH96" s="246">
        <f t="shared" si="118"/>
        <v>382.04651162790714</v>
      </c>
      <c r="AI96" s="247">
        <f t="shared" si="119"/>
        <v>406.82790697674432</v>
      </c>
      <c r="AJ96" s="247">
        <f t="shared" si="120"/>
        <v>449.679069767442</v>
      </c>
    </row>
    <row r="97" spans="1:36">
      <c r="A97" s="247">
        <v>32</v>
      </c>
      <c r="B97" s="253" t="s">
        <v>302</v>
      </c>
      <c r="C97" s="267" t="s">
        <v>303</v>
      </c>
      <c r="D97" s="133" t="s">
        <v>1965</v>
      </c>
      <c r="E97" s="260">
        <v>16</v>
      </c>
      <c r="F97" s="229">
        <f t="shared" si="91"/>
        <v>192.57209302325589</v>
      </c>
      <c r="G97" s="229">
        <v>192.57209302325589</v>
      </c>
      <c r="H97" s="248"/>
      <c r="I97" s="248"/>
      <c r="J97" s="248"/>
      <c r="K97" s="248"/>
      <c r="L97" s="246">
        <f t="shared" si="96"/>
        <v>310.28372093023268</v>
      </c>
      <c r="M97" s="246">
        <f t="shared" si="97"/>
        <v>316.47906976744196</v>
      </c>
      <c r="N97" s="248">
        <f t="shared" si="98"/>
        <v>326.28837209302338</v>
      </c>
      <c r="O97" s="248"/>
      <c r="P97" s="248"/>
      <c r="Q97" s="248"/>
      <c r="R97" s="248"/>
      <c r="S97" s="246">
        <f t="shared" si="103"/>
        <v>310.28372093023268</v>
      </c>
      <c r="T97" s="246">
        <f t="shared" si="104"/>
        <v>316.47906976744196</v>
      </c>
      <c r="U97" s="248">
        <f t="shared" si="105"/>
        <v>326.28837209302338</v>
      </c>
      <c r="V97" s="247"/>
      <c r="W97" s="247"/>
      <c r="X97" s="247"/>
      <c r="Y97" s="247"/>
      <c r="Z97" s="247"/>
      <c r="AA97" s="246">
        <f t="shared" si="111"/>
        <v>370.17209302325591</v>
      </c>
      <c r="AB97" s="249">
        <f t="shared" si="112"/>
        <v>377.40000000000015</v>
      </c>
      <c r="AC97" s="249">
        <f t="shared" si="113"/>
        <v>444.51627906976762</v>
      </c>
      <c r="AD97" s="247">
        <f t="shared" si="114"/>
        <v>386.69302325581407</v>
      </c>
      <c r="AE97" s="247">
        <f t="shared" si="115"/>
        <v>410.44186046511641</v>
      </c>
      <c r="AF97" s="247">
        <f t="shared" si="116"/>
        <v>510.60000000000019</v>
      </c>
      <c r="AG97" s="247"/>
      <c r="AH97" s="247"/>
      <c r="AI97" s="246">
        <f t="shared" si="119"/>
        <v>430.0604651162792</v>
      </c>
      <c r="AJ97" s="247">
        <f t="shared" si="120"/>
        <v>472.91162790697689</v>
      </c>
    </row>
    <row r="98" spans="1:36">
      <c r="A98" s="247">
        <v>40</v>
      </c>
      <c r="B98" s="253" t="s">
        <v>304</v>
      </c>
      <c r="C98" s="267" t="s">
        <v>305</v>
      </c>
      <c r="D98" s="133" t="s">
        <v>1965</v>
      </c>
      <c r="E98" s="260">
        <v>25</v>
      </c>
      <c r="F98" s="229">
        <f t="shared" si="91"/>
        <v>215.80465116279078</v>
      </c>
      <c r="G98" s="229">
        <v>215.80465116279078</v>
      </c>
      <c r="H98" s="248"/>
      <c r="I98" s="248"/>
      <c r="J98" s="248"/>
      <c r="K98" s="248"/>
      <c r="L98" s="246">
        <f t="shared" si="96"/>
        <v>333.51627906976756</v>
      </c>
      <c r="M98" s="246">
        <f t="shared" si="97"/>
        <v>339.7116279069769</v>
      </c>
      <c r="N98" s="248">
        <f t="shared" si="98"/>
        <v>349.52093023255827</v>
      </c>
      <c r="O98" s="248"/>
      <c r="P98" s="248"/>
      <c r="Q98" s="248"/>
      <c r="R98" s="248"/>
      <c r="S98" s="246">
        <f t="shared" si="103"/>
        <v>333.51627906976756</v>
      </c>
      <c r="T98" s="246">
        <f t="shared" si="104"/>
        <v>339.7116279069769</v>
      </c>
      <c r="U98" s="248">
        <f t="shared" si="105"/>
        <v>349.52093023255827</v>
      </c>
      <c r="V98" s="247"/>
      <c r="W98" s="247"/>
      <c r="X98" s="247"/>
      <c r="Y98" s="247"/>
      <c r="Z98" s="247"/>
      <c r="AA98" s="246">
        <f t="shared" si="111"/>
        <v>393.40465116279086</v>
      </c>
      <c r="AB98" s="249">
        <f t="shared" si="112"/>
        <v>400.63255813953504</v>
      </c>
      <c r="AC98" s="249">
        <f t="shared" si="113"/>
        <v>467.74883720930251</v>
      </c>
      <c r="AD98" s="247">
        <f t="shared" si="114"/>
        <v>409.92558139534896</v>
      </c>
      <c r="AE98" s="247">
        <f t="shared" si="115"/>
        <v>433.67441860465129</v>
      </c>
      <c r="AF98" s="247">
        <f t="shared" si="116"/>
        <v>533.83255813953508</v>
      </c>
      <c r="AG98" s="247"/>
      <c r="AH98" s="247"/>
      <c r="AI98" s="246">
        <f t="shared" si="119"/>
        <v>453.29302325581409</v>
      </c>
      <c r="AJ98" s="247">
        <f t="shared" si="120"/>
        <v>496.14418604651178</v>
      </c>
    </row>
    <row r="99" spans="1:36">
      <c r="A99" s="247">
        <v>50</v>
      </c>
      <c r="B99" s="253" t="s">
        <v>306</v>
      </c>
      <c r="C99" s="267" t="s">
        <v>307</v>
      </c>
      <c r="D99" s="133" t="s">
        <v>1965</v>
      </c>
      <c r="E99" s="260">
        <v>40</v>
      </c>
      <c r="F99" s="229">
        <f t="shared" si="91"/>
        <v>252.97674418604657</v>
      </c>
      <c r="G99" s="229">
        <v>252.97674418604657</v>
      </c>
      <c r="H99" s="248"/>
      <c r="I99" s="248"/>
      <c r="J99" s="248"/>
      <c r="K99" s="248"/>
      <c r="L99" s="246">
        <f t="shared" si="96"/>
        <v>370.68837209302336</v>
      </c>
      <c r="M99" s="246">
        <f t="shared" si="97"/>
        <v>376.8837209302327</v>
      </c>
      <c r="N99" s="248">
        <f t="shared" si="98"/>
        <v>386.69302325581407</v>
      </c>
      <c r="O99" s="248"/>
      <c r="P99" s="248"/>
      <c r="Q99" s="248"/>
      <c r="R99" s="248"/>
      <c r="S99" s="246">
        <f t="shared" si="103"/>
        <v>370.68837209302336</v>
      </c>
      <c r="T99" s="246">
        <f t="shared" si="104"/>
        <v>376.8837209302327</v>
      </c>
      <c r="U99" s="248">
        <f t="shared" si="105"/>
        <v>386.69302325581407</v>
      </c>
      <c r="V99" s="247"/>
      <c r="W99" s="247"/>
      <c r="X99" s="247"/>
      <c r="Y99" s="247"/>
      <c r="Z99" s="247"/>
      <c r="AA99" s="246">
        <f t="shared" si="111"/>
        <v>430.57674418604665</v>
      </c>
      <c r="AB99" s="249">
        <f t="shared" si="112"/>
        <v>437.80465116279083</v>
      </c>
      <c r="AC99" s="249">
        <f t="shared" si="113"/>
        <v>504.92093023255831</v>
      </c>
      <c r="AD99" s="247">
        <f t="shared" si="114"/>
        <v>447.09767441860475</v>
      </c>
      <c r="AE99" s="247">
        <f t="shared" si="115"/>
        <v>470.84651162790709</v>
      </c>
      <c r="AF99" s="247">
        <f t="shared" si="116"/>
        <v>571.00465116279088</v>
      </c>
      <c r="AG99" s="247"/>
      <c r="AH99" s="247"/>
      <c r="AI99" s="246">
        <f t="shared" si="119"/>
        <v>490.46511627906989</v>
      </c>
      <c r="AJ99" s="247">
        <f t="shared" si="120"/>
        <v>533.31627906976757</v>
      </c>
    </row>
    <row r="100" spans="1:36">
      <c r="A100" s="247">
        <v>65</v>
      </c>
      <c r="B100" s="253" t="s">
        <v>308</v>
      </c>
      <c r="C100" s="267" t="s">
        <v>308</v>
      </c>
      <c r="D100" s="133" t="s">
        <v>1965</v>
      </c>
      <c r="E100" s="232">
        <v>58</v>
      </c>
      <c r="F100" s="229">
        <f t="shared" si="91"/>
        <v>414.0558139534885</v>
      </c>
      <c r="G100" s="229">
        <v>414.0558139534885</v>
      </c>
      <c r="H100" s="371"/>
      <c r="I100" s="371"/>
      <c r="J100" s="371"/>
      <c r="K100" s="371"/>
      <c r="L100" s="371"/>
      <c r="M100" s="371"/>
      <c r="N100" s="249">
        <f t="shared" si="98"/>
        <v>547.77209302325605</v>
      </c>
      <c r="O100" s="371"/>
      <c r="P100" s="371"/>
      <c r="Q100" s="371"/>
      <c r="R100" s="371"/>
      <c r="S100" s="371"/>
      <c r="T100" s="371"/>
      <c r="U100" s="249">
        <f t="shared" si="105"/>
        <v>547.77209302325605</v>
      </c>
      <c r="V100" s="371"/>
      <c r="W100" s="371"/>
      <c r="X100" s="371"/>
      <c r="Y100" s="371"/>
      <c r="Z100" s="371"/>
      <c r="AA100" s="371"/>
      <c r="AB100" s="371"/>
      <c r="AC100" s="371"/>
      <c r="AD100" s="249">
        <f t="shared" si="114"/>
        <v>608.17674418604668</v>
      </c>
      <c r="AE100" s="249">
        <f t="shared" si="115"/>
        <v>631.92558139534901</v>
      </c>
      <c r="AF100" s="249">
        <f t="shared" si="116"/>
        <v>732.08372093023286</v>
      </c>
      <c r="AG100" s="371"/>
      <c r="AH100" s="371"/>
      <c r="AI100" s="371"/>
      <c r="AJ100" s="249">
        <f t="shared" si="120"/>
        <v>694.39534883720944</v>
      </c>
    </row>
    <row r="101" spans="1:36">
      <c r="A101" s="247">
        <v>80</v>
      </c>
      <c r="B101" s="253" t="s">
        <v>309</v>
      </c>
      <c r="C101" s="267" t="s">
        <v>309</v>
      </c>
      <c r="D101" s="133" t="s">
        <v>1965</v>
      </c>
      <c r="E101" s="232">
        <v>90</v>
      </c>
      <c r="F101" s="229">
        <f t="shared" si="91"/>
        <v>593.72093023255832</v>
      </c>
      <c r="G101" s="229">
        <v>593.72093023255832</v>
      </c>
      <c r="H101" s="371"/>
      <c r="I101" s="371"/>
      <c r="J101" s="371"/>
      <c r="K101" s="371"/>
      <c r="L101" s="371"/>
      <c r="M101" s="371"/>
      <c r="N101" s="249">
        <f t="shared" si="98"/>
        <v>727.43720930232575</v>
      </c>
      <c r="O101" s="371"/>
      <c r="P101" s="371"/>
      <c r="Q101" s="371"/>
      <c r="R101" s="371"/>
      <c r="S101" s="371"/>
      <c r="T101" s="371"/>
      <c r="U101" s="249">
        <f t="shared" si="105"/>
        <v>727.43720930232575</v>
      </c>
      <c r="V101" s="371"/>
      <c r="W101" s="371"/>
      <c r="X101" s="371"/>
      <c r="Y101" s="371"/>
      <c r="Z101" s="371"/>
      <c r="AA101" s="371"/>
      <c r="AB101" s="371"/>
      <c r="AC101" s="371"/>
      <c r="AD101" s="249">
        <f t="shared" si="114"/>
        <v>787.8418604651165</v>
      </c>
      <c r="AE101" s="249">
        <f t="shared" si="115"/>
        <v>811.59069767441883</v>
      </c>
      <c r="AF101" s="249">
        <f t="shared" si="116"/>
        <v>911.74883720930256</v>
      </c>
      <c r="AG101" s="371"/>
      <c r="AH101" s="371"/>
      <c r="AI101" s="371"/>
      <c r="AJ101" s="249">
        <f t="shared" si="120"/>
        <v>874.06046511627937</v>
      </c>
    </row>
    <row r="102" spans="1:36">
      <c r="A102" s="247">
        <v>100</v>
      </c>
      <c r="B102" s="253" t="s">
        <v>539</v>
      </c>
      <c r="C102" s="267" t="s">
        <v>528</v>
      </c>
      <c r="D102" s="133" t="s">
        <v>1965</v>
      </c>
      <c r="E102" s="232">
        <v>160</v>
      </c>
      <c r="F102" s="229">
        <f t="shared" si="91"/>
        <v>977.3162790697678</v>
      </c>
      <c r="G102" s="229">
        <v>977.3162790697678</v>
      </c>
      <c r="H102" s="526" t="s">
        <v>1979</v>
      </c>
      <c r="I102" s="526"/>
      <c r="J102" s="526"/>
      <c r="K102" s="526"/>
      <c r="L102" s="526"/>
      <c r="M102" s="526"/>
      <c r="N102" s="526"/>
      <c r="O102" s="526"/>
      <c r="P102" s="526"/>
      <c r="Q102" s="526"/>
      <c r="R102" s="526"/>
      <c r="S102" s="526"/>
      <c r="T102" s="526"/>
      <c r="U102" s="526"/>
      <c r="V102" s="526"/>
      <c r="W102" s="526"/>
      <c r="X102" s="526"/>
      <c r="Y102" s="526"/>
      <c r="Z102" s="526"/>
      <c r="AA102" s="526"/>
      <c r="AB102" s="526"/>
      <c r="AC102" s="526"/>
      <c r="AD102" s="526"/>
      <c r="AE102" s="526"/>
      <c r="AF102" s="526"/>
      <c r="AG102" s="526"/>
      <c r="AH102" s="526"/>
      <c r="AI102" s="526"/>
      <c r="AJ102" s="526"/>
    </row>
    <row r="103" spans="1:36">
      <c r="A103" s="247">
        <v>125</v>
      </c>
      <c r="B103" s="253" t="s">
        <v>539</v>
      </c>
      <c r="C103" s="267" t="s">
        <v>529</v>
      </c>
      <c r="D103" s="133" t="s">
        <v>1965</v>
      </c>
      <c r="E103" s="232">
        <v>250</v>
      </c>
      <c r="F103" s="229">
        <f t="shared" si="91"/>
        <v>1627.3116279069773</v>
      </c>
      <c r="G103" s="229">
        <v>1627.3116279069773</v>
      </c>
      <c r="H103" s="526" t="s">
        <v>1979</v>
      </c>
      <c r="I103" s="526"/>
      <c r="J103" s="526"/>
      <c r="K103" s="526"/>
      <c r="L103" s="526"/>
      <c r="M103" s="526"/>
      <c r="N103" s="526"/>
      <c r="O103" s="526"/>
      <c r="P103" s="526"/>
      <c r="Q103" s="526"/>
      <c r="R103" s="526"/>
      <c r="S103" s="526"/>
      <c r="T103" s="526"/>
      <c r="U103" s="526"/>
      <c r="V103" s="526"/>
      <c r="W103" s="526"/>
      <c r="X103" s="526"/>
      <c r="Y103" s="526"/>
      <c r="Z103" s="526"/>
      <c r="AA103" s="526"/>
      <c r="AB103" s="526"/>
      <c r="AC103" s="526"/>
      <c r="AD103" s="526"/>
      <c r="AE103" s="526"/>
      <c r="AF103" s="526"/>
      <c r="AG103" s="526"/>
      <c r="AH103" s="526"/>
      <c r="AI103" s="526"/>
      <c r="AJ103" s="526"/>
    </row>
    <row r="104" spans="1:36">
      <c r="A104" s="247">
        <v>150</v>
      </c>
      <c r="B104" s="253" t="s">
        <v>539</v>
      </c>
      <c r="C104" s="267" t="s">
        <v>530</v>
      </c>
      <c r="D104" s="133" t="s">
        <v>1965</v>
      </c>
      <c r="E104" s="232">
        <v>320</v>
      </c>
      <c r="F104" s="229">
        <f t="shared" si="91"/>
        <v>2003.1627906976751</v>
      </c>
      <c r="G104" s="229">
        <v>2003.1627906976751</v>
      </c>
      <c r="H104" s="526" t="s">
        <v>1979</v>
      </c>
      <c r="I104" s="526"/>
      <c r="J104" s="526"/>
      <c r="K104" s="526"/>
      <c r="L104" s="526"/>
      <c r="M104" s="526"/>
      <c r="N104" s="526"/>
      <c r="O104" s="526"/>
      <c r="P104" s="526"/>
      <c r="Q104" s="526"/>
      <c r="R104" s="526"/>
      <c r="S104" s="526"/>
      <c r="T104" s="526"/>
      <c r="U104" s="526"/>
      <c r="V104" s="526"/>
      <c r="W104" s="526"/>
      <c r="X104" s="526"/>
      <c r="Y104" s="526"/>
      <c r="Z104" s="526"/>
      <c r="AA104" s="526"/>
      <c r="AB104" s="526"/>
      <c r="AC104" s="526"/>
      <c r="AD104" s="526"/>
      <c r="AE104" s="526"/>
      <c r="AF104" s="526"/>
      <c r="AG104" s="526"/>
      <c r="AH104" s="526"/>
      <c r="AI104" s="526"/>
      <c r="AJ104" s="526"/>
    </row>
    <row r="105" spans="1:36">
      <c r="B105" s="252"/>
      <c r="C105" s="20"/>
      <c r="D105" s="20"/>
      <c r="H105" s="19"/>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row>
    <row r="106" spans="1:36">
      <c r="B106" s="252"/>
      <c r="C106" s="20"/>
      <c r="D106" s="20"/>
      <c r="H106" s="19"/>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row>
    <row r="107" spans="1:36" ht="15.75">
      <c r="A107" s="269" t="s">
        <v>1926</v>
      </c>
      <c r="B107" s="252"/>
      <c r="C107" s="20"/>
      <c r="D107" s="20"/>
      <c r="H107" s="19"/>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row>
    <row r="108" spans="1:36">
      <c r="B108" s="252"/>
      <c r="C108" s="20"/>
      <c r="D108" s="20"/>
      <c r="H108" s="19"/>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row>
    <row r="109" spans="1:36" ht="15">
      <c r="A109" s="91" t="s">
        <v>1932</v>
      </c>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5"/>
      <c r="AA109" s="39"/>
      <c r="AB109" s="39"/>
      <c r="AC109" s="39"/>
      <c r="AD109" s="39"/>
      <c r="AE109" s="39"/>
      <c r="AF109" s="39"/>
      <c r="AG109" s="39"/>
      <c r="AH109" s="39"/>
      <c r="AI109" s="39"/>
      <c r="AJ109" s="39"/>
    </row>
    <row r="110" spans="1:36">
      <c r="A110" s="247">
        <v>15</v>
      </c>
      <c r="B110" s="253" t="s">
        <v>346</v>
      </c>
      <c r="C110" s="267" t="s">
        <v>347</v>
      </c>
      <c r="D110" s="133" t="s">
        <v>1966</v>
      </c>
      <c r="E110" s="260">
        <v>0.63</v>
      </c>
      <c r="F110" s="229">
        <f t="shared" ref="F110:F122" si="121">G110*(1+$AJ$12)*(1-$AJ$11)</f>
        <v>54.725581395348854</v>
      </c>
      <c r="G110" s="262">
        <v>54.725581395348854</v>
      </c>
      <c r="H110" s="246">
        <f t="shared" ref="H110:H116" si="122">$H$23+F110</f>
        <v>130.61860465116283</v>
      </c>
      <c r="I110" s="246">
        <f t="shared" ref="I110:I116" si="123">$I$23+F110</f>
        <v>133.7162790697675</v>
      </c>
      <c r="J110" s="247">
        <f t="shared" ref="J110:J119" si="124">$J$23+F110</f>
        <v>148.6883720930233</v>
      </c>
      <c r="K110" s="247">
        <f t="shared" ref="K110:K119" si="125">$K$23+F110</f>
        <v>155.40000000000003</v>
      </c>
      <c r="L110" s="247">
        <f t="shared" ref="L110:L122" si="126">$L$23+F110</f>
        <v>172.43720930232564</v>
      </c>
      <c r="M110" s="248">
        <f t="shared" ref="M110:M122" si="127">$M$23+F110</f>
        <v>178.63255813953495</v>
      </c>
      <c r="N110" s="247">
        <f t="shared" ref="N110:N122" si="128">$N$23+F110</f>
        <v>188.44186046511635</v>
      </c>
      <c r="O110" s="246">
        <f t="shared" ref="O110:O116" si="129">$O$23+F110</f>
        <v>130.61860465116283</v>
      </c>
      <c r="P110" s="246">
        <f t="shared" ref="P110:P116" si="130">$P$23+F110</f>
        <v>133.7162790697675</v>
      </c>
      <c r="Q110" s="247">
        <f t="shared" ref="Q110:Q119" si="131">$Q$23+F110</f>
        <v>148.6883720930233</v>
      </c>
      <c r="R110" s="247">
        <f t="shared" ref="R110:R119" si="132">$R$23+F110</f>
        <v>155.40000000000003</v>
      </c>
      <c r="S110" s="247">
        <f t="shared" ref="S110:S122" si="133">$S$23+F110</f>
        <v>172.43720930232564</v>
      </c>
      <c r="T110" s="247">
        <f t="shared" ref="T110:T122" si="134">$T$23+F110</f>
        <v>178.63255813953495</v>
      </c>
      <c r="U110" s="247">
        <f t="shared" ref="U110:U122" si="135">$U$23+F110</f>
        <v>188.44186046511635</v>
      </c>
      <c r="V110" s="246">
        <f t="shared" ref="V110:V116" si="136">$V$23+F110</f>
        <v>159.01395348837215</v>
      </c>
      <c r="W110" s="246">
        <f t="shared" ref="W110:W116" si="137">$W$23+F110</f>
        <v>158.4976744186047</v>
      </c>
      <c r="X110" s="247">
        <f t="shared" ref="X110:X119" si="138">$X$23+F110</f>
        <v>186.89302325581403</v>
      </c>
      <c r="Y110" s="248">
        <f t="shared" ref="Y110:Y119" si="139">$Y$23+F110</f>
        <v>192.57209302325589</v>
      </c>
      <c r="Z110" s="247">
        <f t="shared" ref="Z110:Z119" si="140">$Z$23+F110</f>
        <v>266.91627906976754</v>
      </c>
      <c r="AA110" s="247">
        <f t="shared" ref="AA110:AA122" si="141">$AA$23+F110</f>
        <v>232.32558139534891</v>
      </c>
      <c r="AB110" s="247">
        <f t="shared" ref="AB110:AB122" si="142">$AB$23+F110</f>
        <v>239.55348837209311</v>
      </c>
      <c r="AC110" s="247">
        <f t="shared" ref="AC110:AC122" si="143">$AC$23+F110</f>
        <v>306.66976744186059</v>
      </c>
      <c r="AD110" s="247">
        <f t="shared" ref="AD110:AD122" si="144">$AD$23+F110</f>
        <v>248.84651162790703</v>
      </c>
      <c r="AE110" s="247">
        <f t="shared" ref="AE110:AE122" si="145">$AE$23+F110</f>
        <v>272.59534883720937</v>
      </c>
      <c r="AF110" s="247">
        <f t="shared" ref="AF110:AF122" si="146">$AF$23+F110</f>
        <v>372.75348837209316</v>
      </c>
      <c r="AG110" s="246">
        <f t="shared" ref="AG110:AG116" si="147">$AG$23+F110</f>
        <v>240.06976744186053</v>
      </c>
      <c r="AH110" s="247">
        <f t="shared" ref="AH110:AH119" si="148">$AH$23+F110</f>
        <v>267.43255813953499</v>
      </c>
      <c r="AI110" s="247">
        <f t="shared" ref="AI110:AI122" si="149">$AI$23+F110</f>
        <v>292.21395348837217</v>
      </c>
      <c r="AJ110" s="247">
        <f t="shared" ref="AJ110:AJ122" si="150">$AJ$23+F110</f>
        <v>335.06511627906985</v>
      </c>
    </row>
    <row r="111" spans="1:36">
      <c r="A111" s="247">
        <v>15</v>
      </c>
      <c r="B111" s="253" t="s">
        <v>348</v>
      </c>
      <c r="C111" s="267" t="s">
        <v>349</v>
      </c>
      <c r="D111" s="133" t="s">
        <v>1966</v>
      </c>
      <c r="E111" s="260">
        <v>1</v>
      </c>
      <c r="F111" s="229">
        <f t="shared" si="121"/>
        <v>54.725581395348854</v>
      </c>
      <c r="G111" s="262">
        <v>54.725581395348854</v>
      </c>
      <c r="H111" s="246">
        <f t="shared" si="122"/>
        <v>130.61860465116283</v>
      </c>
      <c r="I111" s="246">
        <f t="shared" si="123"/>
        <v>133.7162790697675</v>
      </c>
      <c r="J111" s="247">
        <f t="shared" si="124"/>
        <v>148.6883720930233</v>
      </c>
      <c r="K111" s="247">
        <f t="shared" si="125"/>
        <v>155.40000000000003</v>
      </c>
      <c r="L111" s="247">
        <f t="shared" si="126"/>
        <v>172.43720930232564</v>
      </c>
      <c r="M111" s="248">
        <f t="shared" si="127"/>
        <v>178.63255813953495</v>
      </c>
      <c r="N111" s="247">
        <f t="shared" si="128"/>
        <v>188.44186046511635</v>
      </c>
      <c r="O111" s="246">
        <f t="shared" si="129"/>
        <v>130.61860465116283</v>
      </c>
      <c r="P111" s="246">
        <f t="shared" si="130"/>
        <v>133.7162790697675</v>
      </c>
      <c r="Q111" s="247">
        <f t="shared" si="131"/>
        <v>148.6883720930233</v>
      </c>
      <c r="R111" s="247">
        <f t="shared" si="132"/>
        <v>155.40000000000003</v>
      </c>
      <c r="S111" s="247">
        <f t="shared" si="133"/>
        <v>172.43720930232564</v>
      </c>
      <c r="T111" s="247">
        <f t="shared" si="134"/>
        <v>178.63255813953495</v>
      </c>
      <c r="U111" s="247">
        <f t="shared" si="135"/>
        <v>188.44186046511635</v>
      </c>
      <c r="V111" s="246">
        <f t="shared" si="136"/>
        <v>159.01395348837215</v>
      </c>
      <c r="W111" s="246">
        <f t="shared" si="137"/>
        <v>158.4976744186047</v>
      </c>
      <c r="X111" s="247">
        <f t="shared" si="138"/>
        <v>186.89302325581403</v>
      </c>
      <c r="Y111" s="248">
        <f t="shared" si="139"/>
        <v>192.57209302325589</v>
      </c>
      <c r="Z111" s="247">
        <f t="shared" si="140"/>
        <v>266.91627906976754</v>
      </c>
      <c r="AA111" s="247">
        <f t="shared" si="141"/>
        <v>232.32558139534891</v>
      </c>
      <c r="AB111" s="247">
        <f t="shared" si="142"/>
        <v>239.55348837209311</v>
      </c>
      <c r="AC111" s="247">
        <f t="shared" si="143"/>
        <v>306.66976744186059</v>
      </c>
      <c r="AD111" s="247">
        <f t="shared" si="144"/>
        <v>248.84651162790703</v>
      </c>
      <c r="AE111" s="247">
        <f t="shared" si="145"/>
        <v>272.59534883720937</v>
      </c>
      <c r="AF111" s="247">
        <f t="shared" si="146"/>
        <v>372.75348837209316</v>
      </c>
      <c r="AG111" s="246">
        <f t="shared" si="147"/>
        <v>240.06976744186053</v>
      </c>
      <c r="AH111" s="247">
        <f t="shared" si="148"/>
        <v>267.43255813953499</v>
      </c>
      <c r="AI111" s="247">
        <f t="shared" si="149"/>
        <v>292.21395348837217</v>
      </c>
      <c r="AJ111" s="247">
        <f t="shared" si="150"/>
        <v>335.06511627906985</v>
      </c>
    </row>
    <row r="112" spans="1:36">
      <c r="A112" s="247">
        <v>15</v>
      </c>
      <c r="B112" s="253" t="s">
        <v>350</v>
      </c>
      <c r="C112" s="267" t="s">
        <v>351</v>
      </c>
      <c r="D112" s="133" t="s">
        <v>1966</v>
      </c>
      <c r="E112" s="260">
        <v>1.6</v>
      </c>
      <c r="F112" s="229">
        <f t="shared" si="121"/>
        <v>54.725581395348854</v>
      </c>
      <c r="G112" s="262">
        <v>54.725581395348854</v>
      </c>
      <c r="H112" s="246">
        <f t="shared" si="122"/>
        <v>130.61860465116283</v>
      </c>
      <c r="I112" s="246">
        <f t="shared" si="123"/>
        <v>133.7162790697675</v>
      </c>
      <c r="J112" s="247">
        <f t="shared" si="124"/>
        <v>148.6883720930233</v>
      </c>
      <c r="K112" s="247">
        <f t="shared" si="125"/>
        <v>155.40000000000003</v>
      </c>
      <c r="L112" s="247">
        <f t="shared" si="126"/>
        <v>172.43720930232564</v>
      </c>
      <c r="M112" s="248">
        <f t="shared" si="127"/>
        <v>178.63255813953495</v>
      </c>
      <c r="N112" s="247">
        <f t="shared" si="128"/>
        <v>188.44186046511635</v>
      </c>
      <c r="O112" s="246">
        <f t="shared" si="129"/>
        <v>130.61860465116283</v>
      </c>
      <c r="P112" s="246">
        <f t="shared" si="130"/>
        <v>133.7162790697675</v>
      </c>
      <c r="Q112" s="247">
        <f t="shared" si="131"/>
        <v>148.6883720930233</v>
      </c>
      <c r="R112" s="247">
        <f t="shared" si="132"/>
        <v>155.40000000000003</v>
      </c>
      <c r="S112" s="247">
        <f t="shared" si="133"/>
        <v>172.43720930232564</v>
      </c>
      <c r="T112" s="247">
        <f t="shared" si="134"/>
        <v>178.63255813953495</v>
      </c>
      <c r="U112" s="247">
        <f t="shared" si="135"/>
        <v>188.44186046511635</v>
      </c>
      <c r="V112" s="246">
        <f t="shared" si="136"/>
        <v>159.01395348837215</v>
      </c>
      <c r="W112" s="246">
        <f t="shared" si="137"/>
        <v>158.4976744186047</v>
      </c>
      <c r="X112" s="247">
        <f t="shared" si="138"/>
        <v>186.89302325581403</v>
      </c>
      <c r="Y112" s="248">
        <f t="shared" si="139"/>
        <v>192.57209302325589</v>
      </c>
      <c r="Z112" s="247">
        <f t="shared" si="140"/>
        <v>266.91627906976754</v>
      </c>
      <c r="AA112" s="247">
        <f t="shared" si="141"/>
        <v>232.32558139534891</v>
      </c>
      <c r="AB112" s="247">
        <f t="shared" si="142"/>
        <v>239.55348837209311</v>
      </c>
      <c r="AC112" s="247">
        <f t="shared" si="143"/>
        <v>306.66976744186059</v>
      </c>
      <c r="AD112" s="247">
        <f t="shared" si="144"/>
        <v>248.84651162790703</v>
      </c>
      <c r="AE112" s="247">
        <f t="shared" si="145"/>
        <v>272.59534883720937</v>
      </c>
      <c r="AF112" s="247">
        <f t="shared" si="146"/>
        <v>372.75348837209316</v>
      </c>
      <c r="AG112" s="246">
        <f t="shared" si="147"/>
        <v>240.06976744186053</v>
      </c>
      <c r="AH112" s="247">
        <f t="shared" si="148"/>
        <v>267.43255813953499</v>
      </c>
      <c r="AI112" s="247">
        <f t="shared" si="149"/>
        <v>292.21395348837217</v>
      </c>
      <c r="AJ112" s="247">
        <f t="shared" si="150"/>
        <v>335.06511627906985</v>
      </c>
    </row>
    <row r="113" spans="1:36">
      <c r="A113" s="247">
        <v>15</v>
      </c>
      <c r="B113" s="253" t="s">
        <v>352</v>
      </c>
      <c r="C113" s="267" t="s">
        <v>353</v>
      </c>
      <c r="D113" s="133" t="s">
        <v>1966</v>
      </c>
      <c r="E113" s="260">
        <v>2.5</v>
      </c>
      <c r="F113" s="229">
        <f t="shared" si="121"/>
        <v>54.725581395348854</v>
      </c>
      <c r="G113" s="262">
        <v>54.725581395348854</v>
      </c>
      <c r="H113" s="246">
        <f t="shared" si="122"/>
        <v>130.61860465116283</v>
      </c>
      <c r="I113" s="246">
        <f t="shared" si="123"/>
        <v>133.7162790697675</v>
      </c>
      <c r="J113" s="247">
        <f t="shared" si="124"/>
        <v>148.6883720930233</v>
      </c>
      <c r="K113" s="247">
        <f t="shared" si="125"/>
        <v>155.40000000000003</v>
      </c>
      <c r="L113" s="247">
        <f t="shared" si="126"/>
        <v>172.43720930232564</v>
      </c>
      <c r="M113" s="248">
        <f t="shared" si="127"/>
        <v>178.63255813953495</v>
      </c>
      <c r="N113" s="247">
        <f t="shared" si="128"/>
        <v>188.44186046511635</v>
      </c>
      <c r="O113" s="246">
        <f t="shared" si="129"/>
        <v>130.61860465116283</v>
      </c>
      <c r="P113" s="246">
        <f t="shared" si="130"/>
        <v>133.7162790697675</v>
      </c>
      <c r="Q113" s="247">
        <f t="shared" si="131"/>
        <v>148.6883720930233</v>
      </c>
      <c r="R113" s="247">
        <f t="shared" si="132"/>
        <v>155.40000000000003</v>
      </c>
      <c r="S113" s="247">
        <f t="shared" si="133"/>
        <v>172.43720930232564</v>
      </c>
      <c r="T113" s="247">
        <f t="shared" si="134"/>
        <v>178.63255813953495</v>
      </c>
      <c r="U113" s="247">
        <f t="shared" si="135"/>
        <v>188.44186046511635</v>
      </c>
      <c r="V113" s="246">
        <f t="shared" si="136"/>
        <v>159.01395348837215</v>
      </c>
      <c r="W113" s="246">
        <f t="shared" si="137"/>
        <v>158.4976744186047</v>
      </c>
      <c r="X113" s="247">
        <f t="shared" si="138"/>
        <v>186.89302325581403</v>
      </c>
      <c r="Y113" s="248">
        <f t="shared" si="139"/>
        <v>192.57209302325589</v>
      </c>
      <c r="Z113" s="247">
        <f t="shared" si="140"/>
        <v>266.91627906976754</v>
      </c>
      <c r="AA113" s="247">
        <f t="shared" si="141"/>
        <v>232.32558139534891</v>
      </c>
      <c r="AB113" s="247">
        <f t="shared" si="142"/>
        <v>239.55348837209311</v>
      </c>
      <c r="AC113" s="247">
        <f t="shared" si="143"/>
        <v>306.66976744186059</v>
      </c>
      <c r="AD113" s="247">
        <f t="shared" si="144"/>
        <v>248.84651162790703</v>
      </c>
      <c r="AE113" s="247">
        <f t="shared" si="145"/>
        <v>272.59534883720937</v>
      </c>
      <c r="AF113" s="247">
        <f t="shared" si="146"/>
        <v>372.75348837209316</v>
      </c>
      <c r="AG113" s="246">
        <f t="shared" si="147"/>
        <v>240.06976744186053</v>
      </c>
      <c r="AH113" s="247">
        <f t="shared" si="148"/>
        <v>267.43255813953499</v>
      </c>
      <c r="AI113" s="247">
        <f t="shared" si="149"/>
        <v>292.21395348837217</v>
      </c>
      <c r="AJ113" s="247">
        <f t="shared" si="150"/>
        <v>335.06511627906985</v>
      </c>
    </row>
    <row r="114" spans="1:36">
      <c r="A114" s="247">
        <v>15</v>
      </c>
      <c r="B114" s="253" t="s">
        <v>354</v>
      </c>
      <c r="C114" s="267" t="s">
        <v>355</v>
      </c>
      <c r="D114" s="133" t="s">
        <v>1966</v>
      </c>
      <c r="E114" s="260">
        <v>4</v>
      </c>
      <c r="F114" s="229">
        <f t="shared" si="121"/>
        <v>54.725581395348854</v>
      </c>
      <c r="G114" s="262">
        <v>54.725581395348854</v>
      </c>
      <c r="H114" s="246">
        <f t="shared" si="122"/>
        <v>130.61860465116283</v>
      </c>
      <c r="I114" s="246">
        <f t="shared" si="123"/>
        <v>133.7162790697675</v>
      </c>
      <c r="J114" s="247">
        <f t="shared" si="124"/>
        <v>148.6883720930233</v>
      </c>
      <c r="K114" s="247">
        <f t="shared" si="125"/>
        <v>155.40000000000003</v>
      </c>
      <c r="L114" s="247">
        <f t="shared" si="126"/>
        <v>172.43720930232564</v>
      </c>
      <c r="M114" s="248">
        <f t="shared" si="127"/>
        <v>178.63255813953495</v>
      </c>
      <c r="N114" s="247">
        <f t="shared" si="128"/>
        <v>188.44186046511635</v>
      </c>
      <c r="O114" s="246">
        <f t="shared" si="129"/>
        <v>130.61860465116283</v>
      </c>
      <c r="P114" s="246">
        <f t="shared" si="130"/>
        <v>133.7162790697675</v>
      </c>
      <c r="Q114" s="247">
        <f t="shared" si="131"/>
        <v>148.6883720930233</v>
      </c>
      <c r="R114" s="247">
        <f t="shared" si="132"/>
        <v>155.40000000000003</v>
      </c>
      <c r="S114" s="247">
        <f t="shared" si="133"/>
        <v>172.43720930232564</v>
      </c>
      <c r="T114" s="247">
        <f t="shared" si="134"/>
        <v>178.63255813953495</v>
      </c>
      <c r="U114" s="247">
        <f t="shared" si="135"/>
        <v>188.44186046511635</v>
      </c>
      <c r="V114" s="246">
        <f t="shared" si="136"/>
        <v>159.01395348837215</v>
      </c>
      <c r="W114" s="246">
        <f t="shared" si="137"/>
        <v>158.4976744186047</v>
      </c>
      <c r="X114" s="247">
        <f t="shared" si="138"/>
        <v>186.89302325581403</v>
      </c>
      <c r="Y114" s="248">
        <f t="shared" si="139"/>
        <v>192.57209302325589</v>
      </c>
      <c r="Z114" s="247">
        <f t="shared" si="140"/>
        <v>266.91627906976754</v>
      </c>
      <c r="AA114" s="247">
        <f t="shared" si="141"/>
        <v>232.32558139534891</v>
      </c>
      <c r="AB114" s="247">
        <f t="shared" si="142"/>
        <v>239.55348837209311</v>
      </c>
      <c r="AC114" s="247">
        <f t="shared" si="143"/>
        <v>306.66976744186059</v>
      </c>
      <c r="AD114" s="247">
        <f t="shared" si="144"/>
        <v>248.84651162790703</v>
      </c>
      <c r="AE114" s="247">
        <f t="shared" si="145"/>
        <v>272.59534883720937</v>
      </c>
      <c r="AF114" s="247">
        <f t="shared" si="146"/>
        <v>372.75348837209316</v>
      </c>
      <c r="AG114" s="246">
        <f t="shared" si="147"/>
        <v>240.06976744186053</v>
      </c>
      <c r="AH114" s="247">
        <f t="shared" si="148"/>
        <v>267.43255813953499</v>
      </c>
      <c r="AI114" s="247">
        <f t="shared" si="149"/>
        <v>292.21395348837217</v>
      </c>
      <c r="AJ114" s="247">
        <f t="shared" si="150"/>
        <v>335.06511627906985</v>
      </c>
    </row>
    <row r="115" spans="1:36">
      <c r="A115" s="247">
        <v>20</v>
      </c>
      <c r="B115" s="253" t="s">
        <v>356</v>
      </c>
      <c r="C115" s="267" t="s">
        <v>357</v>
      </c>
      <c r="D115" s="133" t="s">
        <v>1966</v>
      </c>
      <c r="E115" s="260">
        <v>4</v>
      </c>
      <c r="F115" s="229">
        <f t="shared" si="121"/>
        <v>66.600000000000023</v>
      </c>
      <c r="G115" s="262">
        <v>66.600000000000023</v>
      </c>
      <c r="H115" s="246">
        <f t="shared" si="122"/>
        <v>142.49302325581399</v>
      </c>
      <c r="I115" s="246">
        <f t="shared" si="123"/>
        <v>145.59069767441866</v>
      </c>
      <c r="J115" s="246">
        <f t="shared" si="124"/>
        <v>160.56279069767447</v>
      </c>
      <c r="K115" s="246">
        <f t="shared" si="125"/>
        <v>167.2744186046512</v>
      </c>
      <c r="L115" s="247">
        <f t="shared" si="126"/>
        <v>184.31162790697681</v>
      </c>
      <c r="M115" s="248">
        <f t="shared" si="127"/>
        <v>190.50697674418612</v>
      </c>
      <c r="N115" s="247">
        <f t="shared" si="128"/>
        <v>200.31627906976752</v>
      </c>
      <c r="O115" s="246">
        <f t="shared" si="129"/>
        <v>142.49302325581399</v>
      </c>
      <c r="P115" s="246">
        <f t="shared" si="130"/>
        <v>145.59069767441866</v>
      </c>
      <c r="Q115" s="246">
        <f t="shared" si="131"/>
        <v>160.56279069767447</v>
      </c>
      <c r="R115" s="246">
        <f t="shared" si="132"/>
        <v>167.2744186046512</v>
      </c>
      <c r="S115" s="247">
        <f t="shared" si="133"/>
        <v>184.31162790697681</v>
      </c>
      <c r="T115" s="247">
        <f t="shared" si="134"/>
        <v>190.50697674418612</v>
      </c>
      <c r="U115" s="247">
        <f t="shared" si="135"/>
        <v>200.31627906976752</v>
      </c>
      <c r="V115" s="246">
        <f t="shared" si="136"/>
        <v>170.88837209302332</v>
      </c>
      <c r="W115" s="246">
        <f t="shared" si="137"/>
        <v>170.37209302325587</v>
      </c>
      <c r="X115" s="246">
        <f t="shared" si="138"/>
        <v>198.7674418604652</v>
      </c>
      <c r="Y115" s="249">
        <f t="shared" si="139"/>
        <v>204.44651162790706</v>
      </c>
      <c r="Z115" s="249">
        <f t="shared" si="140"/>
        <v>278.79069767441871</v>
      </c>
      <c r="AA115" s="247">
        <f t="shared" si="141"/>
        <v>244.20000000000007</v>
      </c>
      <c r="AB115" s="247">
        <f t="shared" si="142"/>
        <v>251.42790697674428</v>
      </c>
      <c r="AC115" s="247">
        <f t="shared" si="143"/>
        <v>318.54418604651175</v>
      </c>
      <c r="AD115" s="247">
        <f t="shared" si="144"/>
        <v>260.7209302325582</v>
      </c>
      <c r="AE115" s="247">
        <f t="shared" si="145"/>
        <v>284.46976744186054</v>
      </c>
      <c r="AF115" s="247">
        <f t="shared" si="146"/>
        <v>384.62790697674433</v>
      </c>
      <c r="AG115" s="246">
        <f t="shared" si="147"/>
        <v>251.9441860465117</v>
      </c>
      <c r="AH115" s="246">
        <f t="shared" si="148"/>
        <v>279.30697674418616</v>
      </c>
      <c r="AI115" s="247">
        <f t="shared" si="149"/>
        <v>304.08837209302334</v>
      </c>
      <c r="AJ115" s="247">
        <f t="shared" si="150"/>
        <v>346.93953488372102</v>
      </c>
    </row>
    <row r="116" spans="1:36">
      <c r="A116" s="247">
        <v>20</v>
      </c>
      <c r="B116" s="253" t="s">
        <v>358</v>
      </c>
      <c r="C116" s="267" t="s">
        <v>359</v>
      </c>
      <c r="D116" s="133" t="s">
        <v>1966</v>
      </c>
      <c r="E116" s="260">
        <v>6.3</v>
      </c>
      <c r="F116" s="229">
        <f t="shared" si="121"/>
        <v>66.600000000000023</v>
      </c>
      <c r="G116" s="262">
        <v>66.600000000000023</v>
      </c>
      <c r="H116" s="246">
        <f t="shared" si="122"/>
        <v>142.49302325581399</v>
      </c>
      <c r="I116" s="246">
        <f t="shared" si="123"/>
        <v>145.59069767441866</v>
      </c>
      <c r="J116" s="246">
        <f t="shared" si="124"/>
        <v>160.56279069767447</v>
      </c>
      <c r="K116" s="246">
        <f t="shared" si="125"/>
        <v>167.2744186046512</v>
      </c>
      <c r="L116" s="247">
        <f t="shared" si="126"/>
        <v>184.31162790697681</v>
      </c>
      <c r="M116" s="248">
        <f t="shared" si="127"/>
        <v>190.50697674418612</v>
      </c>
      <c r="N116" s="247">
        <f t="shared" si="128"/>
        <v>200.31627906976752</v>
      </c>
      <c r="O116" s="246">
        <f t="shared" si="129"/>
        <v>142.49302325581399</v>
      </c>
      <c r="P116" s="246">
        <f t="shared" si="130"/>
        <v>145.59069767441866</v>
      </c>
      <c r="Q116" s="246">
        <f t="shared" si="131"/>
        <v>160.56279069767447</v>
      </c>
      <c r="R116" s="246">
        <f t="shared" si="132"/>
        <v>167.2744186046512</v>
      </c>
      <c r="S116" s="247">
        <f t="shared" si="133"/>
        <v>184.31162790697681</v>
      </c>
      <c r="T116" s="247">
        <f t="shared" si="134"/>
        <v>190.50697674418612</v>
      </c>
      <c r="U116" s="247">
        <f t="shared" si="135"/>
        <v>200.31627906976752</v>
      </c>
      <c r="V116" s="246">
        <f t="shared" si="136"/>
        <v>170.88837209302332</v>
      </c>
      <c r="W116" s="246">
        <f t="shared" si="137"/>
        <v>170.37209302325587</v>
      </c>
      <c r="X116" s="246">
        <f t="shared" si="138"/>
        <v>198.7674418604652</v>
      </c>
      <c r="Y116" s="249">
        <f t="shared" si="139"/>
        <v>204.44651162790706</v>
      </c>
      <c r="Z116" s="249">
        <f t="shared" si="140"/>
        <v>278.79069767441871</v>
      </c>
      <c r="AA116" s="247">
        <f t="shared" si="141"/>
        <v>244.20000000000007</v>
      </c>
      <c r="AB116" s="247">
        <f t="shared" si="142"/>
        <v>251.42790697674428</v>
      </c>
      <c r="AC116" s="247">
        <f t="shared" si="143"/>
        <v>318.54418604651175</v>
      </c>
      <c r="AD116" s="247">
        <f t="shared" si="144"/>
        <v>260.7209302325582</v>
      </c>
      <c r="AE116" s="247">
        <f t="shared" si="145"/>
        <v>284.46976744186054</v>
      </c>
      <c r="AF116" s="247">
        <f t="shared" si="146"/>
        <v>384.62790697674433</v>
      </c>
      <c r="AG116" s="246">
        <f t="shared" si="147"/>
        <v>251.9441860465117</v>
      </c>
      <c r="AH116" s="246">
        <f t="shared" si="148"/>
        <v>279.30697674418616</v>
      </c>
      <c r="AI116" s="247">
        <f t="shared" si="149"/>
        <v>304.08837209302334</v>
      </c>
      <c r="AJ116" s="247">
        <f t="shared" si="150"/>
        <v>346.93953488372102</v>
      </c>
    </row>
    <row r="117" spans="1:36">
      <c r="A117" s="247">
        <v>25</v>
      </c>
      <c r="B117" s="253" t="s">
        <v>360</v>
      </c>
      <c r="C117" s="267" t="s">
        <v>361</v>
      </c>
      <c r="D117" s="133" t="s">
        <v>1966</v>
      </c>
      <c r="E117" s="260">
        <v>6.3</v>
      </c>
      <c r="F117" s="229">
        <f t="shared" si="121"/>
        <v>84.6697674418605</v>
      </c>
      <c r="G117" s="262">
        <v>84.6697674418605</v>
      </c>
      <c r="H117" s="247"/>
      <c r="I117" s="247"/>
      <c r="J117" s="246">
        <f t="shared" si="124"/>
        <v>178.63255813953495</v>
      </c>
      <c r="K117" s="246">
        <f t="shared" si="125"/>
        <v>185.34418604651168</v>
      </c>
      <c r="L117" s="247">
        <f t="shared" si="126"/>
        <v>202.38139534883729</v>
      </c>
      <c r="M117" s="248">
        <f t="shared" si="127"/>
        <v>208.5767441860466</v>
      </c>
      <c r="N117" s="247">
        <f t="shared" si="128"/>
        <v>218.386046511628</v>
      </c>
      <c r="O117" s="247"/>
      <c r="P117" s="247"/>
      <c r="Q117" s="246">
        <f t="shared" si="131"/>
        <v>178.63255813953495</v>
      </c>
      <c r="R117" s="246">
        <f t="shared" si="132"/>
        <v>185.34418604651168</v>
      </c>
      <c r="S117" s="247">
        <f t="shared" si="133"/>
        <v>202.38139534883729</v>
      </c>
      <c r="T117" s="247">
        <f t="shared" si="134"/>
        <v>208.5767441860466</v>
      </c>
      <c r="U117" s="247">
        <f t="shared" si="135"/>
        <v>218.386046511628</v>
      </c>
      <c r="V117" s="247"/>
      <c r="W117" s="247"/>
      <c r="X117" s="246">
        <f t="shared" si="138"/>
        <v>216.83720930232568</v>
      </c>
      <c r="Y117" s="249">
        <f t="shared" si="139"/>
        <v>222.51627906976753</v>
      </c>
      <c r="Z117" s="249">
        <f t="shared" si="140"/>
        <v>296.86046511627922</v>
      </c>
      <c r="AA117" s="247">
        <f t="shared" si="141"/>
        <v>262.26976744186055</v>
      </c>
      <c r="AB117" s="247">
        <f t="shared" si="142"/>
        <v>269.49767441860479</v>
      </c>
      <c r="AC117" s="247">
        <f t="shared" si="143"/>
        <v>336.6139534883722</v>
      </c>
      <c r="AD117" s="247">
        <f t="shared" si="144"/>
        <v>278.79069767441865</v>
      </c>
      <c r="AE117" s="247">
        <f t="shared" si="145"/>
        <v>302.53953488372099</v>
      </c>
      <c r="AF117" s="247">
        <f t="shared" si="146"/>
        <v>402.69767441860483</v>
      </c>
      <c r="AG117" s="247"/>
      <c r="AH117" s="246">
        <f t="shared" si="148"/>
        <v>297.37674418604661</v>
      </c>
      <c r="AI117" s="247">
        <f t="shared" si="149"/>
        <v>322.15813953488384</v>
      </c>
      <c r="AJ117" s="247">
        <f t="shared" si="150"/>
        <v>365.00930232558153</v>
      </c>
    </row>
    <row r="118" spans="1:36">
      <c r="A118" s="247">
        <v>25</v>
      </c>
      <c r="B118" s="253" t="s">
        <v>362</v>
      </c>
      <c r="C118" s="267" t="s">
        <v>363</v>
      </c>
      <c r="D118" s="133" t="s">
        <v>1966</v>
      </c>
      <c r="E118" s="260">
        <v>10</v>
      </c>
      <c r="F118" s="229">
        <f t="shared" si="121"/>
        <v>84.6697674418605</v>
      </c>
      <c r="G118" s="262">
        <v>84.6697674418605</v>
      </c>
      <c r="H118" s="247"/>
      <c r="I118" s="247"/>
      <c r="J118" s="246">
        <f t="shared" si="124"/>
        <v>178.63255813953495</v>
      </c>
      <c r="K118" s="246">
        <f t="shared" si="125"/>
        <v>185.34418604651168</v>
      </c>
      <c r="L118" s="247">
        <f t="shared" si="126"/>
        <v>202.38139534883729</v>
      </c>
      <c r="M118" s="248">
        <f t="shared" si="127"/>
        <v>208.5767441860466</v>
      </c>
      <c r="N118" s="247">
        <f t="shared" si="128"/>
        <v>218.386046511628</v>
      </c>
      <c r="O118" s="247"/>
      <c r="P118" s="247"/>
      <c r="Q118" s="246">
        <f t="shared" si="131"/>
        <v>178.63255813953495</v>
      </c>
      <c r="R118" s="246">
        <f t="shared" si="132"/>
        <v>185.34418604651168</v>
      </c>
      <c r="S118" s="247">
        <f t="shared" si="133"/>
        <v>202.38139534883729</v>
      </c>
      <c r="T118" s="247">
        <f t="shared" si="134"/>
        <v>208.5767441860466</v>
      </c>
      <c r="U118" s="247">
        <f t="shared" si="135"/>
        <v>218.386046511628</v>
      </c>
      <c r="V118" s="247"/>
      <c r="W118" s="247"/>
      <c r="X118" s="246">
        <f t="shared" si="138"/>
        <v>216.83720930232568</v>
      </c>
      <c r="Y118" s="249">
        <f t="shared" si="139"/>
        <v>222.51627906976753</v>
      </c>
      <c r="Z118" s="249">
        <f t="shared" si="140"/>
        <v>296.86046511627922</v>
      </c>
      <c r="AA118" s="247">
        <f t="shared" si="141"/>
        <v>262.26976744186055</v>
      </c>
      <c r="AB118" s="247">
        <f t="shared" si="142"/>
        <v>269.49767441860479</v>
      </c>
      <c r="AC118" s="247">
        <f t="shared" si="143"/>
        <v>336.6139534883722</v>
      </c>
      <c r="AD118" s="247">
        <f t="shared" si="144"/>
        <v>278.79069767441865</v>
      </c>
      <c r="AE118" s="247">
        <f t="shared" si="145"/>
        <v>302.53953488372099</v>
      </c>
      <c r="AF118" s="247">
        <f t="shared" si="146"/>
        <v>402.69767441860483</v>
      </c>
      <c r="AG118" s="247"/>
      <c r="AH118" s="246">
        <f t="shared" si="148"/>
        <v>297.37674418604661</v>
      </c>
      <c r="AI118" s="247">
        <f t="shared" si="149"/>
        <v>322.15813953488384</v>
      </c>
      <c r="AJ118" s="247">
        <f t="shared" si="150"/>
        <v>365.00930232558153</v>
      </c>
    </row>
    <row r="119" spans="1:36">
      <c r="A119" s="247">
        <v>32</v>
      </c>
      <c r="B119" s="253" t="s">
        <v>364</v>
      </c>
      <c r="C119" s="267" t="s">
        <v>365</v>
      </c>
      <c r="D119" s="133" t="s">
        <v>1966</v>
      </c>
      <c r="E119" s="260">
        <v>10</v>
      </c>
      <c r="F119" s="229">
        <f t="shared" si="121"/>
        <v>106.35348837209307</v>
      </c>
      <c r="G119" s="262">
        <v>106.35348837209307</v>
      </c>
      <c r="H119" s="247"/>
      <c r="I119" s="247"/>
      <c r="J119" s="246">
        <f t="shared" si="124"/>
        <v>200.31627906976752</v>
      </c>
      <c r="K119" s="246">
        <f t="shared" si="125"/>
        <v>207.02790697674425</v>
      </c>
      <c r="L119" s="247">
        <f t="shared" si="126"/>
        <v>224.06511627906985</v>
      </c>
      <c r="M119" s="248">
        <f t="shared" si="127"/>
        <v>230.26046511627916</v>
      </c>
      <c r="N119" s="247">
        <f t="shared" si="128"/>
        <v>240.06976744186056</v>
      </c>
      <c r="O119" s="247"/>
      <c r="P119" s="247"/>
      <c r="Q119" s="246">
        <f t="shared" si="131"/>
        <v>200.31627906976752</v>
      </c>
      <c r="R119" s="246">
        <f t="shared" si="132"/>
        <v>207.02790697674425</v>
      </c>
      <c r="S119" s="247">
        <f t="shared" si="133"/>
        <v>224.06511627906985</v>
      </c>
      <c r="T119" s="247">
        <f t="shared" si="134"/>
        <v>230.26046511627916</v>
      </c>
      <c r="U119" s="247">
        <f t="shared" si="135"/>
        <v>240.06976744186056</v>
      </c>
      <c r="V119" s="247"/>
      <c r="W119" s="247"/>
      <c r="X119" s="246">
        <f t="shared" si="138"/>
        <v>238.52093023255824</v>
      </c>
      <c r="Y119" s="249">
        <f t="shared" si="139"/>
        <v>244.2000000000001</v>
      </c>
      <c r="Z119" s="249">
        <f t="shared" si="140"/>
        <v>318.54418604651175</v>
      </c>
      <c r="AA119" s="247">
        <f t="shared" si="141"/>
        <v>283.95348837209315</v>
      </c>
      <c r="AB119" s="247">
        <f t="shared" si="142"/>
        <v>291.18139534883733</v>
      </c>
      <c r="AC119" s="247">
        <f t="shared" si="143"/>
        <v>358.2976744186048</v>
      </c>
      <c r="AD119" s="247">
        <f t="shared" si="144"/>
        <v>300.47441860465125</v>
      </c>
      <c r="AE119" s="247">
        <f t="shared" si="145"/>
        <v>324.22325581395359</v>
      </c>
      <c r="AF119" s="247">
        <f t="shared" si="146"/>
        <v>424.38139534883737</v>
      </c>
      <c r="AG119" s="247"/>
      <c r="AH119" s="246">
        <f t="shared" si="148"/>
        <v>319.0604651162792</v>
      </c>
      <c r="AI119" s="247">
        <f t="shared" si="149"/>
        <v>343.84186046511638</v>
      </c>
      <c r="AJ119" s="247">
        <f t="shared" si="150"/>
        <v>386.69302325581407</v>
      </c>
    </row>
    <row r="120" spans="1:36">
      <c r="A120" s="247">
        <v>32</v>
      </c>
      <c r="B120" s="253" t="s">
        <v>366</v>
      </c>
      <c r="C120" s="267" t="s">
        <v>367</v>
      </c>
      <c r="D120" s="133" t="s">
        <v>1966</v>
      </c>
      <c r="E120" s="260">
        <v>16</v>
      </c>
      <c r="F120" s="229">
        <f t="shared" si="121"/>
        <v>121.84186046511631</v>
      </c>
      <c r="G120" s="262">
        <v>121.84186046511631</v>
      </c>
      <c r="H120" s="247"/>
      <c r="I120" s="247"/>
      <c r="J120" s="247"/>
      <c r="K120" s="247"/>
      <c r="L120" s="246">
        <f t="shared" si="126"/>
        <v>239.55348837209311</v>
      </c>
      <c r="M120" s="246">
        <f t="shared" si="127"/>
        <v>245.74883720930239</v>
      </c>
      <c r="N120" s="247">
        <f t="shared" si="128"/>
        <v>255.55813953488382</v>
      </c>
      <c r="O120" s="247"/>
      <c r="P120" s="247"/>
      <c r="Q120" s="247"/>
      <c r="R120" s="247"/>
      <c r="S120" s="246">
        <f t="shared" si="133"/>
        <v>239.55348837209311</v>
      </c>
      <c r="T120" s="246">
        <f t="shared" si="134"/>
        <v>245.74883720930239</v>
      </c>
      <c r="U120" s="247">
        <f t="shared" si="135"/>
        <v>255.55813953488382</v>
      </c>
      <c r="V120" s="247"/>
      <c r="W120" s="247"/>
      <c r="X120" s="247"/>
      <c r="Y120" s="247"/>
      <c r="Z120" s="247"/>
      <c r="AA120" s="246">
        <f t="shared" si="141"/>
        <v>299.44186046511635</v>
      </c>
      <c r="AB120" s="249">
        <f t="shared" si="142"/>
        <v>306.66976744186059</v>
      </c>
      <c r="AC120" s="249">
        <f t="shared" si="143"/>
        <v>373.78604651162806</v>
      </c>
      <c r="AD120" s="247">
        <f t="shared" si="144"/>
        <v>315.96279069767451</v>
      </c>
      <c r="AE120" s="247">
        <f t="shared" si="145"/>
        <v>339.71162790697684</v>
      </c>
      <c r="AF120" s="247">
        <f t="shared" si="146"/>
        <v>439.86976744186063</v>
      </c>
      <c r="AG120" s="247"/>
      <c r="AH120" s="247"/>
      <c r="AI120" s="246">
        <f t="shared" si="149"/>
        <v>359.33023255813964</v>
      </c>
      <c r="AJ120" s="247">
        <f t="shared" si="150"/>
        <v>402.18139534883733</v>
      </c>
    </row>
    <row r="121" spans="1:36">
      <c r="A121" s="247">
        <v>40</v>
      </c>
      <c r="B121" s="253" t="s">
        <v>368</v>
      </c>
      <c r="C121" s="267" t="s">
        <v>369</v>
      </c>
      <c r="D121" s="133" t="s">
        <v>1966</v>
      </c>
      <c r="E121" s="260">
        <v>16</v>
      </c>
      <c r="F121" s="229">
        <f t="shared" si="121"/>
        <v>140.42790697674423</v>
      </c>
      <c r="G121" s="262">
        <v>140.42790697674423</v>
      </c>
      <c r="H121" s="247"/>
      <c r="I121" s="247"/>
      <c r="J121" s="247"/>
      <c r="K121" s="247"/>
      <c r="L121" s="246">
        <f t="shared" si="126"/>
        <v>258.13953488372101</v>
      </c>
      <c r="M121" s="246">
        <f t="shared" si="127"/>
        <v>264.33488372093029</v>
      </c>
      <c r="N121" s="247">
        <f t="shared" si="128"/>
        <v>274.14418604651172</v>
      </c>
      <c r="O121" s="247"/>
      <c r="P121" s="247"/>
      <c r="Q121" s="247"/>
      <c r="R121" s="247"/>
      <c r="S121" s="246">
        <f t="shared" si="133"/>
        <v>258.13953488372101</v>
      </c>
      <c r="T121" s="246">
        <f t="shared" si="134"/>
        <v>264.33488372093029</v>
      </c>
      <c r="U121" s="247">
        <f t="shared" si="135"/>
        <v>274.14418604651172</v>
      </c>
      <c r="V121" s="247"/>
      <c r="W121" s="247"/>
      <c r="X121" s="247"/>
      <c r="Y121" s="247"/>
      <c r="Z121" s="247"/>
      <c r="AA121" s="246">
        <f t="shared" si="141"/>
        <v>318.02790697674425</v>
      </c>
      <c r="AB121" s="249">
        <f t="shared" si="142"/>
        <v>325.25581395348848</v>
      </c>
      <c r="AC121" s="249">
        <f t="shared" si="143"/>
        <v>392.37209302325596</v>
      </c>
      <c r="AD121" s="247">
        <f t="shared" si="144"/>
        <v>334.54883720930241</v>
      </c>
      <c r="AE121" s="247">
        <f t="shared" si="145"/>
        <v>358.29767441860474</v>
      </c>
      <c r="AF121" s="247">
        <f t="shared" si="146"/>
        <v>458.45581395348853</v>
      </c>
      <c r="AG121" s="247"/>
      <c r="AH121" s="247"/>
      <c r="AI121" s="246">
        <f t="shared" si="149"/>
        <v>377.91627906976754</v>
      </c>
      <c r="AJ121" s="247">
        <f t="shared" si="150"/>
        <v>420.76744186046523</v>
      </c>
    </row>
    <row r="122" spans="1:36">
      <c r="A122" s="247">
        <v>50</v>
      </c>
      <c r="B122" s="253" t="s">
        <v>370</v>
      </c>
      <c r="C122" s="267" t="s">
        <v>371</v>
      </c>
      <c r="D122" s="133" t="s">
        <v>1966</v>
      </c>
      <c r="E122" s="260">
        <v>25</v>
      </c>
      <c r="F122" s="229">
        <f t="shared" si="121"/>
        <v>171.92093023255819</v>
      </c>
      <c r="G122" s="262">
        <v>171.92093023255819</v>
      </c>
      <c r="H122" s="247"/>
      <c r="I122" s="247"/>
      <c r="J122" s="247"/>
      <c r="K122" s="247"/>
      <c r="L122" s="246">
        <f t="shared" si="126"/>
        <v>289.63255813953498</v>
      </c>
      <c r="M122" s="246">
        <f t="shared" si="127"/>
        <v>295.82790697674432</v>
      </c>
      <c r="N122" s="247">
        <f t="shared" si="128"/>
        <v>305.63720930232569</v>
      </c>
      <c r="O122" s="247"/>
      <c r="P122" s="247"/>
      <c r="Q122" s="247"/>
      <c r="R122" s="247"/>
      <c r="S122" s="246">
        <f t="shared" si="133"/>
        <v>289.63255813953498</v>
      </c>
      <c r="T122" s="246">
        <f t="shared" si="134"/>
        <v>295.82790697674432</v>
      </c>
      <c r="U122" s="247">
        <f t="shared" si="135"/>
        <v>305.63720930232569</v>
      </c>
      <c r="V122" s="247"/>
      <c r="W122" s="247"/>
      <c r="X122" s="247"/>
      <c r="Y122" s="247"/>
      <c r="Z122" s="247"/>
      <c r="AA122" s="246">
        <f t="shared" si="141"/>
        <v>349.52093023255827</v>
      </c>
      <c r="AB122" s="249">
        <f t="shared" si="142"/>
        <v>356.74883720930245</v>
      </c>
      <c r="AC122" s="249">
        <f t="shared" si="143"/>
        <v>423.86511627906992</v>
      </c>
      <c r="AD122" s="247">
        <f t="shared" si="144"/>
        <v>366.04186046511637</v>
      </c>
      <c r="AE122" s="247">
        <f t="shared" si="145"/>
        <v>389.79069767441871</v>
      </c>
      <c r="AF122" s="247">
        <f t="shared" si="146"/>
        <v>489.9488372093025</v>
      </c>
      <c r="AG122" s="247"/>
      <c r="AH122" s="247"/>
      <c r="AI122" s="246">
        <f t="shared" si="149"/>
        <v>409.40930232558151</v>
      </c>
      <c r="AJ122" s="247">
        <f t="shared" si="150"/>
        <v>452.26046511627919</v>
      </c>
    </row>
    <row r="123" spans="1:36">
      <c r="B123" s="252"/>
      <c r="C123" s="20"/>
      <c r="D123" s="20"/>
      <c r="H123" s="19"/>
      <c r="I123" s="19"/>
      <c r="J123" s="19"/>
      <c r="K123" s="19"/>
      <c r="L123" s="19"/>
      <c r="M123" s="19"/>
      <c r="N123" s="19"/>
      <c r="O123" s="19"/>
      <c r="P123" s="19"/>
      <c r="Q123" s="19"/>
      <c r="R123" s="19"/>
      <c r="S123" s="19"/>
      <c r="T123" s="19"/>
      <c r="U123" s="19"/>
      <c r="V123" s="19"/>
      <c r="W123" s="19"/>
      <c r="X123" s="19"/>
      <c r="Y123" s="19"/>
      <c r="Z123" s="22"/>
      <c r="AA123" s="19"/>
      <c r="AB123" s="19"/>
      <c r="AC123" s="19"/>
      <c r="AD123" s="19"/>
      <c r="AE123" s="19"/>
      <c r="AF123" s="19"/>
      <c r="AG123" s="19"/>
      <c r="AH123" s="19"/>
      <c r="AI123" s="19"/>
      <c r="AJ123" s="19"/>
    </row>
    <row r="124" spans="1:36" ht="15">
      <c r="A124" s="91" t="s">
        <v>1931</v>
      </c>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c r="AE124" s="39"/>
      <c r="AF124" s="39"/>
      <c r="AG124" s="39"/>
      <c r="AH124" s="39"/>
      <c r="AI124" s="39"/>
      <c r="AJ124" s="39"/>
    </row>
    <row r="125" spans="1:36">
      <c r="A125" s="247">
        <v>15</v>
      </c>
      <c r="B125" s="253" t="s">
        <v>310</v>
      </c>
      <c r="C125" s="267" t="s">
        <v>311</v>
      </c>
      <c r="D125" s="133" t="s">
        <v>1966</v>
      </c>
      <c r="E125" s="260">
        <v>0.25</v>
      </c>
      <c r="F125" s="229">
        <f t="shared" ref="F125:F142" si="151">G125*(1+$AJ$12)*(1-$AJ$11)</f>
        <v>82.088372093023295</v>
      </c>
      <c r="G125" s="229">
        <v>82.088372093023295</v>
      </c>
      <c r="H125" s="246">
        <f t="shared" ref="H125:H131" si="152">$H$23+F125</f>
        <v>157.98139534883728</v>
      </c>
      <c r="I125" s="246">
        <f t="shared" ref="I125:I131" si="153">$I$23+F125</f>
        <v>161.07906976744192</v>
      </c>
      <c r="J125" s="247">
        <f t="shared" ref="J125:J136" si="154">$J$23+F125</f>
        <v>176.05116279069773</v>
      </c>
      <c r="K125" s="247">
        <f t="shared" ref="K125:K136" si="155">$K$23+F125</f>
        <v>182.76279069767446</v>
      </c>
      <c r="L125" s="247">
        <f t="shared" ref="L125:L138" si="156">$L$23+F125</f>
        <v>199.80000000000007</v>
      </c>
      <c r="M125" s="248">
        <f t="shared" ref="M125:M138" si="157">$M$23+F125</f>
        <v>205.99534883720941</v>
      </c>
      <c r="N125" s="247">
        <f t="shared" ref="N125:N142" si="158">$N$23+F125</f>
        <v>215.80465116279078</v>
      </c>
      <c r="O125" s="246">
        <f t="shared" ref="O125:O131" si="159">$O$23+F125</f>
        <v>157.98139534883728</v>
      </c>
      <c r="P125" s="246">
        <f t="shared" ref="P125:P131" si="160">$P$23+F125</f>
        <v>161.07906976744192</v>
      </c>
      <c r="Q125" s="247">
        <f t="shared" ref="Q125:Q136" si="161">$Q$23+F125</f>
        <v>176.05116279069773</v>
      </c>
      <c r="R125" s="247">
        <f t="shared" ref="R125:R136" si="162">$R$23+F125</f>
        <v>182.76279069767446</v>
      </c>
      <c r="S125" s="247">
        <f t="shared" ref="S125:S138" si="163">$S$23+F125</f>
        <v>199.80000000000007</v>
      </c>
      <c r="T125" s="247">
        <f t="shared" ref="T125:T138" si="164">$T$23+F125</f>
        <v>205.99534883720941</v>
      </c>
      <c r="U125" s="247">
        <f t="shared" ref="U125:U142" si="165">$U$23+F125</f>
        <v>215.80465116279078</v>
      </c>
      <c r="V125" s="246">
        <f t="shared" ref="V125:V131" si="166">$V$23+F125</f>
        <v>186.37674418604661</v>
      </c>
      <c r="W125" s="246">
        <f t="shared" ref="W125:W131" si="167">$W$23+F125</f>
        <v>185.86046511627916</v>
      </c>
      <c r="X125" s="247">
        <f t="shared" ref="X125:X136" si="168">$X$23+F125</f>
        <v>214.25581395348848</v>
      </c>
      <c r="Y125" s="248">
        <f t="shared" ref="Y125:Y136" si="169">$Y$23+F125</f>
        <v>219.93488372093032</v>
      </c>
      <c r="Z125" s="247">
        <f t="shared" ref="Z125:Z136" si="170">$Z$23+F125</f>
        <v>294.27906976744197</v>
      </c>
      <c r="AA125" s="247">
        <f t="shared" ref="AA125:AA138" si="171">$AA$23+F125</f>
        <v>259.68837209302336</v>
      </c>
      <c r="AB125" s="247">
        <f t="shared" ref="AB125:AB138" si="172">$AB$23+F125</f>
        <v>266.91627906976754</v>
      </c>
      <c r="AC125" s="247">
        <f t="shared" ref="AC125:AC138" si="173">$AC$23+F125</f>
        <v>334.03255813953501</v>
      </c>
      <c r="AD125" s="247">
        <f t="shared" ref="AD125:AD142" si="174">$AD$23+F125</f>
        <v>276.20930232558146</v>
      </c>
      <c r="AE125" s="247">
        <f t="shared" ref="AE125:AE142" si="175">$AE$23+F125</f>
        <v>299.9581395348838</v>
      </c>
      <c r="AF125" s="247">
        <f t="shared" ref="AF125:AF142" si="176">$AF$23+F125</f>
        <v>400.11627906976759</v>
      </c>
      <c r="AG125" s="246">
        <f t="shared" ref="AG125:AG131" si="177">$AG$23+F125</f>
        <v>267.43255813953499</v>
      </c>
      <c r="AH125" s="247">
        <f t="shared" ref="AH125:AH136" si="178">$AH$23+F125</f>
        <v>294.79534883720942</v>
      </c>
      <c r="AI125" s="247">
        <f t="shared" ref="AI125:AI138" si="179">$AI$23+F125</f>
        <v>319.5767441860466</v>
      </c>
      <c r="AJ125" s="247">
        <f t="shared" ref="AJ125:AJ142" si="180">$AJ$23+F125</f>
        <v>362.42790697674428</v>
      </c>
    </row>
    <row r="126" spans="1:36">
      <c r="A126" s="247">
        <v>15</v>
      </c>
      <c r="B126" s="253" t="s">
        <v>312</v>
      </c>
      <c r="C126" s="267" t="s">
        <v>313</v>
      </c>
      <c r="D126" s="133" t="s">
        <v>1966</v>
      </c>
      <c r="E126" s="260">
        <v>0.4</v>
      </c>
      <c r="F126" s="229">
        <f t="shared" si="151"/>
        <v>82.088372093023295</v>
      </c>
      <c r="G126" s="229">
        <v>82.088372093023295</v>
      </c>
      <c r="H126" s="246">
        <f t="shared" si="152"/>
        <v>157.98139534883728</v>
      </c>
      <c r="I126" s="246">
        <f t="shared" si="153"/>
        <v>161.07906976744192</v>
      </c>
      <c r="J126" s="247">
        <f t="shared" si="154"/>
        <v>176.05116279069773</v>
      </c>
      <c r="K126" s="247">
        <f t="shared" si="155"/>
        <v>182.76279069767446</v>
      </c>
      <c r="L126" s="247">
        <f t="shared" si="156"/>
        <v>199.80000000000007</v>
      </c>
      <c r="M126" s="248">
        <f t="shared" si="157"/>
        <v>205.99534883720941</v>
      </c>
      <c r="N126" s="247">
        <f t="shared" si="158"/>
        <v>215.80465116279078</v>
      </c>
      <c r="O126" s="246">
        <f t="shared" si="159"/>
        <v>157.98139534883728</v>
      </c>
      <c r="P126" s="246">
        <f t="shared" si="160"/>
        <v>161.07906976744192</v>
      </c>
      <c r="Q126" s="247">
        <f t="shared" si="161"/>
        <v>176.05116279069773</v>
      </c>
      <c r="R126" s="247">
        <f t="shared" si="162"/>
        <v>182.76279069767446</v>
      </c>
      <c r="S126" s="247">
        <f t="shared" si="163"/>
        <v>199.80000000000007</v>
      </c>
      <c r="T126" s="247">
        <f t="shared" si="164"/>
        <v>205.99534883720941</v>
      </c>
      <c r="U126" s="247">
        <f t="shared" si="165"/>
        <v>215.80465116279078</v>
      </c>
      <c r="V126" s="246">
        <f t="shared" si="166"/>
        <v>186.37674418604661</v>
      </c>
      <c r="W126" s="246">
        <f t="shared" si="167"/>
        <v>185.86046511627916</v>
      </c>
      <c r="X126" s="247">
        <f t="shared" si="168"/>
        <v>214.25581395348848</v>
      </c>
      <c r="Y126" s="248">
        <f t="shared" si="169"/>
        <v>219.93488372093032</v>
      </c>
      <c r="Z126" s="247">
        <f t="shared" si="170"/>
        <v>294.27906976744197</v>
      </c>
      <c r="AA126" s="247">
        <f t="shared" si="171"/>
        <v>259.68837209302336</v>
      </c>
      <c r="AB126" s="247">
        <f t="shared" si="172"/>
        <v>266.91627906976754</v>
      </c>
      <c r="AC126" s="247">
        <f t="shared" si="173"/>
        <v>334.03255813953501</v>
      </c>
      <c r="AD126" s="247">
        <f t="shared" si="174"/>
        <v>276.20930232558146</v>
      </c>
      <c r="AE126" s="247">
        <f t="shared" si="175"/>
        <v>299.9581395348838</v>
      </c>
      <c r="AF126" s="247">
        <f t="shared" si="176"/>
        <v>400.11627906976759</v>
      </c>
      <c r="AG126" s="246">
        <f t="shared" si="177"/>
        <v>267.43255813953499</v>
      </c>
      <c r="AH126" s="247">
        <f t="shared" si="178"/>
        <v>294.79534883720942</v>
      </c>
      <c r="AI126" s="247">
        <f t="shared" si="179"/>
        <v>319.5767441860466</v>
      </c>
      <c r="AJ126" s="247">
        <f t="shared" si="180"/>
        <v>362.42790697674428</v>
      </c>
    </row>
    <row r="127" spans="1:36">
      <c r="A127" s="247">
        <v>15</v>
      </c>
      <c r="B127" s="253" t="s">
        <v>314</v>
      </c>
      <c r="C127" s="267" t="s">
        <v>315</v>
      </c>
      <c r="D127" s="133" t="s">
        <v>1966</v>
      </c>
      <c r="E127" s="260">
        <v>0.63</v>
      </c>
      <c r="F127" s="229">
        <f t="shared" si="151"/>
        <v>82.088372093023295</v>
      </c>
      <c r="G127" s="229">
        <v>82.088372093023295</v>
      </c>
      <c r="H127" s="246">
        <f t="shared" si="152"/>
        <v>157.98139534883728</v>
      </c>
      <c r="I127" s="246">
        <f t="shared" si="153"/>
        <v>161.07906976744192</v>
      </c>
      <c r="J127" s="247">
        <f t="shared" si="154"/>
        <v>176.05116279069773</v>
      </c>
      <c r="K127" s="247">
        <f t="shared" si="155"/>
        <v>182.76279069767446</v>
      </c>
      <c r="L127" s="247">
        <f t="shared" si="156"/>
        <v>199.80000000000007</v>
      </c>
      <c r="M127" s="248">
        <f t="shared" si="157"/>
        <v>205.99534883720941</v>
      </c>
      <c r="N127" s="247">
        <f t="shared" si="158"/>
        <v>215.80465116279078</v>
      </c>
      <c r="O127" s="246">
        <f t="shared" si="159"/>
        <v>157.98139534883728</v>
      </c>
      <c r="P127" s="246">
        <f t="shared" si="160"/>
        <v>161.07906976744192</v>
      </c>
      <c r="Q127" s="247">
        <f t="shared" si="161"/>
        <v>176.05116279069773</v>
      </c>
      <c r="R127" s="247">
        <f t="shared" si="162"/>
        <v>182.76279069767446</v>
      </c>
      <c r="S127" s="247">
        <f t="shared" si="163"/>
        <v>199.80000000000007</v>
      </c>
      <c r="T127" s="247">
        <f t="shared" si="164"/>
        <v>205.99534883720941</v>
      </c>
      <c r="U127" s="247">
        <f t="shared" si="165"/>
        <v>215.80465116279078</v>
      </c>
      <c r="V127" s="246">
        <f t="shared" si="166"/>
        <v>186.37674418604661</v>
      </c>
      <c r="W127" s="246">
        <f t="shared" si="167"/>
        <v>185.86046511627916</v>
      </c>
      <c r="X127" s="247">
        <f t="shared" si="168"/>
        <v>214.25581395348848</v>
      </c>
      <c r="Y127" s="248">
        <f t="shared" si="169"/>
        <v>219.93488372093032</v>
      </c>
      <c r="Z127" s="247">
        <f t="shared" si="170"/>
        <v>294.27906976744197</v>
      </c>
      <c r="AA127" s="247">
        <f t="shared" si="171"/>
        <v>259.68837209302336</v>
      </c>
      <c r="AB127" s="247">
        <f t="shared" si="172"/>
        <v>266.91627906976754</v>
      </c>
      <c r="AC127" s="247">
        <f t="shared" si="173"/>
        <v>334.03255813953501</v>
      </c>
      <c r="AD127" s="247">
        <f t="shared" si="174"/>
        <v>276.20930232558146</v>
      </c>
      <c r="AE127" s="247">
        <f t="shared" si="175"/>
        <v>299.9581395348838</v>
      </c>
      <c r="AF127" s="247">
        <f t="shared" si="176"/>
        <v>400.11627906976759</v>
      </c>
      <c r="AG127" s="246">
        <f t="shared" si="177"/>
        <v>267.43255813953499</v>
      </c>
      <c r="AH127" s="247">
        <f t="shared" si="178"/>
        <v>294.79534883720942</v>
      </c>
      <c r="AI127" s="247">
        <f t="shared" si="179"/>
        <v>319.5767441860466</v>
      </c>
      <c r="AJ127" s="247">
        <f t="shared" si="180"/>
        <v>362.42790697674428</v>
      </c>
    </row>
    <row r="128" spans="1:36">
      <c r="A128" s="247">
        <v>15</v>
      </c>
      <c r="B128" s="253" t="s">
        <v>316</v>
      </c>
      <c r="C128" s="267" t="s">
        <v>317</v>
      </c>
      <c r="D128" s="133" t="s">
        <v>1966</v>
      </c>
      <c r="E128" s="260">
        <v>1</v>
      </c>
      <c r="F128" s="229">
        <f t="shared" si="151"/>
        <v>82.088372093023295</v>
      </c>
      <c r="G128" s="229">
        <v>82.088372093023295</v>
      </c>
      <c r="H128" s="246">
        <f t="shared" si="152"/>
        <v>157.98139534883728</v>
      </c>
      <c r="I128" s="246">
        <f t="shared" si="153"/>
        <v>161.07906976744192</v>
      </c>
      <c r="J128" s="247">
        <f t="shared" si="154"/>
        <v>176.05116279069773</v>
      </c>
      <c r="K128" s="247">
        <f t="shared" si="155"/>
        <v>182.76279069767446</v>
      </c>
      <c r="L128" s="247">
        <f t="shared" si="156"/>
        <v>199.80000000000007</v>
      </c>
      <c r="M128" s="248">
        <f t="shared" si="157"/>
        <v>205.99534883720941</v>
      </c>
      <c r="N128" s="247">
        <f t="shared" si="158"/>
        <v>215.80465116279078</v>
      </c>
      <c r="O128" s="246">
        <f t="shared" si="159"/>
        <v>157.98139534883728</v>
      </c>
      <c r="P128" s="246">
        <f t="shared" si="160"/>
        <v>161.07906976744192</v>
      </c>
      <c r="Q128" s="247">
        <f t="shared" si="161"/>
        <v>176.05116279069773</v>
      </c>
      <c r="R128" s="247">
        <f t="shared" si="162"/>
        <v>182.76279069767446</v>
      </c>
      <c r="S128" s="247">
        <f t="shared" si="163"/>
        <v>199.80000000000007</v>
      </c>
      <c r="T128" s="247">
        <f t="shared" si="164"/>
        <v>205.99534883720941</v>
      </c>
      <c r="U128" s="247">
        <f t="shared" si="165"/>
        <v>215.80465116279078</v>
      </c>
      <c r="V128" s="246">
        <f t="shared" si="166"/>
        <v>186.37674418604661</v>
      </c>
      <c r="W128" s="246">
        <f t="shared" si="167"/>
        <v>185.86046511627916</v>
      </c>
      <c r="X128" s="247">
        <f t="shared" si="168"/>
        <v>214.25581395348848</v>
      </c>
      <c r="Y128" s="248">
        <f t="shared" si="169"/>
        <v>219.93488372093032</v>
      </c>
      <c r="Z128" s="247">
        <f t="shared" si="170"/>
        <v>294.27906976744197</v>
      </c>
      <c r="AA128" s="247">
        <f t="shared" si="171"/>
        <v>259.68837209302336</v>
      </c>
      <c r="AB128" s="247">
        <f t="shared" si="172"/>
        <v>266.91627906976754</v>
      </c>
      <c r="AC128" s="247">
        <f t="shared" si="173"/>
        <v>334.03255813953501</v>
      </c>
      <c r="AD128" s="247">
        <f t="shared" si="174"/>
        <v>276.20930232558146</v>
      </c>
      <c r="AE128" s="247">
        <f t="shared" si="175"/>
        <v>299.9581395348838</v>
      </c>
      <c r="AF128" s="247">
        <f t="shared" si="176"/>
        <v>400.11627906976759</v>
      </c>
      <c r="AG128" s="246">
        <f t="shared" si="177"/>
        <v>267.43255813953499</v>
      </c>
      <c r="AH128" s="247">
        <f t="shared" si="178"/>
        <v>294.79534883720942</v>
      </c>
      <c r="AI128" s="247">
        <f t="shared" si="179"/>
        <v>319.5767441860466</v>
      </c>
      <c r="AJ128" s="247">
        <f t="shared" si="180"/>
        <v>362.42790697674428</v>
      </c>
    </row>
    <row r="129" spans="1:36">
      <c r="A129" s="247">
        <v>15</v>
      </c>
      <c r="B129" s="253" t="s">
        <v>318</v>
      </c>
      <c r="C129" s="267" t="s">
        <v>319</v>
      </c>
      <c r="D129" s="133" t="s">
        <v>1966</v>
      </c>
      <c r="E129" s="260">
        <v>1.6</v>
      </c>
      <c r="F129" s="229">
        <f t="shared" si="151"/>
        <v>82.088372093023295</v>
      </c>
      <c r="G129" s="229">
        <v>82.088372093023295</v>
      </c>
      <c r="H129" s="246">
        <f t="shared" si="152"/>
        <v>157.98139534883728</v>
      </c>
      <c r="I129" s="246">
        <f t="shared" si="153"/>
        <v>161.07906976744192</v>
      </c>
      <c r="J129" s="247">
        <f t="shared" si="154"/>
        <v>176.05116279069773</v>
      </c>
      <c r="K129" s="247">
        <f t="shared" si="155"/>
        <v>182.76279069767446</v>
      </c>
      <c r="L129" s="247">
        <f t="shared" si="156"/>
        <v>199.80000000000007</v>
      </c>
      <c r="M129" s="248">
        <f t="shared" si="157"/>
        <v>205.99534883720941</v>
      </c>
      <c r="N129" s="247">
        <f t="shared" si="158"/>
        <v>215.80465116279078</v>
      </c>
      <c r="O129" s="246">
        <f t="shared" si="159"/>
        <v>157.98139534883728</v>
      </c>
      <c r="P129" s="246">
        <f t="shared" si="160"/>
        <v>161.07906976744192</v>
      </c>
      <c r="Q129" s="247">
        <f t="shared" si="161"/>
        <v>176.05116279069773</v>
      </c>
      <c r="R129" s="247">
        <f t="shared" si="162"/>
        <v>182.76279069767446</v>
      </c>
      <c r="S129" s="247">
        <f t="shared" si="163"/>
        <v>199.80000000000007</v>
      </c>
      <c r="T129" s="247">
        <f t="shared" si="164"/>
        <v>205.99534883720941</v>
      </c>
      <c r="U129" s="247">
        <f t="shared" si="165"/>
        <v>215.80465116279078</v>
      </c>
      <c r="V129" s="246">
        <f t="shared" si="166"/>
        <v>186.37674418604661</v>
      </c>
      <c r="W129" s="246">
        <f t="shared" si="167"/>
        <v>185.86046511627916</v>
      </c>
      <c r="X129" s="247">
        <f t="shared" si="168"/>
        <v>214.25581395348848</v>
      </c>
      <c r="Y129" s="248">
        <f t="shared" si="169"/>
        <v>219.93488372093032</v>
      </c>
      <c r="Z129" s="247">
        <f t="shared" si="170"/>
        <v>294.27906976744197</v>
      </c>
      <c r="AA129" s="247">
        <f t="shared" si="171"/>
        <v>259.68837209302336</v>
      </c>
      <c r="AB129" s="247">
        <f t="shared" si="172"/>
        <v>266.91627906976754</v>
      </c>
      <c r="AC129" s="247">
        <f t="shared" si="173"/>
        <v>334.03255813953501</v>
      </c>
      <c r="AD129" s="247">
        <f t="shared" si="174"/>
        <v>276.20930232558146</v>
      </c>
      <c r="AE129" s="247">
        <f t="shared" si="175"/>
        <v>299.9581395348838</v>
      </c>
      <c r="AF129" s="247">
        <f t="shared" si="176"/>
        <v>400.11627906976759</v>
      </c>
      <c r="AG129" s="246">
        <f t="shared" si="177"/>
        <v>267.43255813953499</v>
      </c>
      <c r="AH129" s="247">
        <f t="shared" si="178"/>
        <v>294.79534883720942</v>
      </c>
      <c r="AI129" s="247">
        <f t="shared" si="179"/>
        <v>319.5767441860466</v>
      </c>
      <c r="AJ129" s="247">
        <f t="shared" si="180"/>
        <v>362.42790697674428</v>
      </c>
    </row>
    <row r="130" spans="1:36">
      <c r="A130" s="247">
        <v>15</v>
      </c>
      <c r="B130" s="253" t="s">
        <v>320</v>
      </c>
      <c r="C130" s="267" t="s">
        <v>321</v>
      </c>
      <c r="D130" s="133" t="s">
        <v>1966</v>
      </c>
      <c r="E130" s="260">
        <v>2.5</v>
      </c>
      <c r="F130" s="229">
        <f t="shared" si="151"/>
        <v>82.088372093023295</v>
      </c>
      <c r="G130" s="229">
        <v>82.088372093023295</v>
      </c>
      <c r="H130" s="246">
        <f t="shared" si="152"/>
        <v>157.98139534883728</v>
      </c>
      <c r="I130" s="246">
        <f t="shared" si="153"/>
        <v>161.07906976744192</v>
      </c>
      <c r="J130" s="247">
        <f t="shared" si="154"/>
        <v>176.05116279069773</v>
      </c>
      <c r="K130" s="247">
        <f t="shared" si="155"/>
        <v>182.76279069767446</v>
      </c>
      <c r="L130" s="247">
        <f t="shared" si="156"/>
        <v>199.80000000000007</v>
      </c>
      <c r="M130" s="248">
        <f t="shared" si="157"/>
        <v>205.99534883720941</v>
      </c>
      <c r="N130" s="247">
        <f t="shared" si="158"/>
        <v>215.80465116279078</v>
      </c>
      <c r="O130" s="246">
        <f t="shared" si="159"/>
        <v>157.98139534883728</v>
      </c>
      <c r="P130" s="246">
        <f t="shared" si="160"/>
        <v>161.07906976744192</v>
      </c>
      <c r="Q130" s="247">
        <f t="shared" si="161"/>
        <v>176.05116279069773</v>
      </c>
      <c r="R130" s="247">
        <f t="shared" si="162"/>
        <v>182.76279069767446</v>
      </c>
      <c r="S130" s="247">
        <f t="shared" si="163"/>
        <v>199.80000000000007</v>
      </c>
      <c r="T130" s="247">
        <f t="shared" si="164"/>
        <v>205.99534883720941</v>
      </c>
      <c r="U130" s="247">
        <f t="shared" si="165"/>
        <v>215.80465116279078</v>
      </c>
      <c r="V130" s="246">
        <f t="shared" si="166"/>
        <v>186.37674418604661</v>
      </c>
      <c r="W130" s="246">
        <f t="shared" si="167"/>
        <v>185.86046511627916</v>
      </c>
      <c r="X130" s="247">
        <f t="shared" si="168"/>
        <v>214.25581395348848</v>
      </c>
      <c r="Y130" s="248">
        <f t="shared" si="169"/>
        <v>219.93488372093032</v>
      </c>
      <c r="Z130" s="247">
        <f t="shared" si="170"/>
        <v>294.27906976744197</v>
      </c>
      <c r="AA130" s="247">
        <f t="shared" si="171"/>
        <v>259.68837209302336</v>
      </c>
      <c r="AB130" s="247">
        <f t="shared" si="172"/>
        <v>266.91627906976754</v>
      </c>
      <c r="AC130" s="247">
        <f t="shared" si="173"/>
        <v>334.03255813953501</v>
      </c>
      <c r="AD130" s="247">
        <f t="shared" si="174"/>
        <v>276.20930232558146</v>
      </c>
      <c r="AE130" s="247">
        <f t="shared" si="175"/>
        <v>299.9581395348838</v>
      </c>
      <c r="AF130" s="247">
        <f t="shared" si="176"/>
        <v>400.11627906976759</v>
      </c>
      <c r="AG130" s="246">
        <f t="shared" si="177"/>
        <v>267.43255813953499</v>
      </c>
      <c r="AH130" s="247">
        <f t="shared" si="178"/>
        <v>294.79534883720942</v>
      </c>
      <c r="AI130" s="247">
        <f t="shared" si="179"/>
        <v>319.5767441860466</v>
      </c>
      <c r="AJ130" s="247">
        <f t="shared" si="180"/>
        <v>362.42790697674428</v>
      </c>
    </row>
    <row r="131" spans="1:36">
      <c r="A131" s="247">
        <v>15</v>
      </c>
      <c r="B131" s="253" t="s">
        <v>322</v>
      </c>
      <c r="C131" s="267" t="s">
        <v>323</v>
      </c>
      <c r="D131" s="133" t="s">
        <v>1966</v>
      </c>
      <c r="E131" s="260">
        <v>4</v>
      </c>
      <c r="F131" s="229">
        <f t="shared" si="151"/>
        <v>82.088372093023295</v>
      </c>
      <c r="G131" s="229">
        <v>82.088372093023295</v>
      </c>
      <c r="H131" s="246">
        <f t="shared" si="152"/>
        <v>157.98139534883728</v>
      </c>
      <c r="I131" s="246">
        <f t="shared" si="153"/>
        <v>161.07906976744192</v>
      </c>
      <c r="J131" s="247">
        <f t="shared" si="154"/>
        <v>176.05116279069773</v>
      </c>
      <c r="K131" s="247">
        <f t="shared" si="155"/>
        <v>182.76279069767446</v>
      </c>
      <c r="L131" s="247">
        <f t="shared" si="156"/>
        <v>199.80000000000007</v>
      </c>
      <c r="M131" s="248">
        <f t="shared" si="157"/>
        <v>205.99534883720941</v>
      </c>
      <c r="N131" s="247">
        <f t="shared" si="158"/>
        <v>215.80465116279078</v>
      </c>
      <c r="O131" s="246">
        <f t="shared" si="159"/>
        <v>157.98139534883728</v>
      </c>
      <c r="P131" s="246">
        <f t="shared" si="160"/>
        <v>161.07906976744192</v>
      </c>
      <c r="Q131" s="247">
        <f t="shared" si="161"/>
        <v>176.05116279069773</v>
      </c>
      <c r="R131" s="247">
        <f t="shared" si="162"/>
        <v>182.76279069767446</v>
      </c>
      <c r="S131" s="247">
        <f t="shared" si="163"/>
        <v>199.80000000000007</v>
      </c>
      <c r="T131" s="247">
        <f t="shared" si="164"/>
        <v>205.99534883720941</v>
      </c>
      <c r="U131" s="247">
        <f t="shared" si="165"/>
        <v>215.80465116279078</v>
      </c>
      <c r="V131" s="246">
        <f t="shared" si="166"/>
        <v>186.37674418604661</v>
      </c>
      <c r="W131" s="246">
        <f t="shared" si="167"/>
        <v>185.86046511627916</v>
      </c>
      <c r="X131" s="247">
        <f t="shared" si="168"/>
        <v>214.25581395348848</v>
      </c>
      <c r="Y131" s="248">
        <f t="shared" si="169"/>
        <v>219.93488372093032</v>
      </c>
      <c r="Z131" s="247">
        <f t="shared" si="170"/>
        <v>294.27906976744197</v>
      </c>
      <c r="AA131" s="247">
        <f t="shared" si="171"/>
        <v>259.68837209302336</v>
      </c>
      <c r="AB131" s="247">
        <f t="shared" si="172"/>
        <v>266.91627906976754</v>
      </c>
      <c r="AC131" s="247">
        <f t="shared" si="173"/>
        <v>334.03255813953501</v>
      </c>
      <c r="AD131" s="247">
        <f t="shared" si="174"/>
        <v>276.20930232558146</v>
      </c>
      <c r="AE131" s="247">
        <f t="shared" si="175"/>
        <v>299.9581395348838</v>
      </c>
      <c r="AF131" s="247">
        <f t="shared" si="176"/>
        <v>400.11627906976759</v>
      </c>
      <c r="AG131" s="246">
        <f t="shared" si="177"/>
        <v>267.43255813953499</v>
      </c>
      <c r="AH131" s="247">
        <f t="shared" si="178"/>
        <v>294.79534883720942</v>
      </c>
      <c r="AI131" s="247">
        <f t="shared" si="179"/>
        <v>319.5767441860466</v>
      </c>
      <c r="AJ131" s="247">
        <f t="shared" si="180"/>
        <v>362.42790697674428</v>
      </c>
    </row>
    <row r="132" spans="1:36">
      <c r="A132" s="247">
        <v>20</v>
      </c>
      <c r="B132" s="253" t="s">
        <v>324</v>
      </c>
      <c r="C132" s="267" t="s">
        <v>325</v>
      </c>
      <c r="D132" s="133" t="s">
        <v>1966</v>
      </c>
      <c r="E132" s="260">
        <v>4</v>
      </c>
      <c r="F132" s="229">
        <f t="shared" si="151"/>
        <v>93.96279069767445</v>
      </c>
      <c r="G132" s="229">
        <v>93.96279069767445</v>
      </c>
      <c r="H132" s="247"/>
      <c r="I132" s="247"/>
      <c r="J132" s="246">
        <f t="shared" si="154"/>
        <v>187.9255813953489</v>
      </c>
      <c r="K132" s="246">
        <f t="shared" si="155"/>
        <v>194.63720930232563</v>
      </c>
      <c r="L132" s="247">
        <f t="shared" si="156"/>
        <v>211.67441860465124</v>
      </c>
      <c r="M132" s="248">
        <f t="shared" si="157"/>
        <v>217.86976744186055</v>
      </c>
      <c r="N132" s="247">
        <f t="shared" si="158"/>
        <v>227.67906976744194</v>
      </c>
      <c r="O132" s="247"/>
      <c r="P132" s="247"/>
      <c r="Q132" s="246">
        <f t="shared" si="161"/>
        <v>187.9255813953489</v>
      </c>
      <c r="R132" s="246">
        <f t="shared" si="162"/>
        <v>194.63720930232563</v>
      </c>
      <c r="S132" s="247">
        <f t="shared" si="163"/>
        <v>211.67441860465124</v>
      </c>
      <c r="T132" s="247">
        <f t="shared" si="164"/>
        <v>217.86976744186055</v>
      </c>
      <c r="U132" s="247">
        <f t="shared" si="165"/>
        <v>227.67906976744194</v>
      </c>
      <c r="V132" s="247"/>
      <c r="W132" s="247"/>
      <c r="X132" s="246">
        <f t="shared" si="168"/>
        <v>226.13023255813962</v>
      </c>
      <c r="Y132" s="249">
        <f t="shared" si="169"/>
        <v>231.80930232558148</v>
      </c>
      <c r="Z132" s="249">
        <f t="shared" si="170"/>
        <v>306.15348837209314</v>
      </c>
      <c r="AA132" s="247">
        <f t="shared" si="171"/>
        <v>271.56279069767447</v>
      </c>
      <c r="AB132" s="247">
        <f t="shared" si="172"/>
        <v>278.79069767441871</v>
      </c>
      <c r="AC132" s="247">
        <f t="shared" si="173"/>
        <v>345.90697674418618</v>
      </c>
      <c r="AD132" s="247">
        <f t="shared" si="174"/>
        <v>288.08372093023263</v>
      </c>
      <c r="AE132" s="247">
        <f t="shared" si="175"/>
        <v>311.83255813953497</v>
      </c>
      <c r="AF132" s="247">
        <f t="shared" si="176"/>
        <v>411.99069767441875</v>
      </c>
      <c r="AG132" s="247"/>
      <c r="AH132" s="246">
        <f t="shared" si="178"/>
        <v>306.66976744186059</v>
      </c>
      <c r="AI132" s="247">
        <f t="shared" si="179"/>
        <v>331.45116279069777</v>
      </c>
      <c r="AJ132" s="247">
        <f t="shared" si="180"/>
        <v>374.30232558139545</v>
      </c>
    </row>
    <row r="133" spans="1:36">
      <c r="A133" s="247">
        <v>20</v>
      </c>
      <c r="B133" s="253" t="s">
        <v>326</v>
      </c>
      <c r="C133" s="267" t="s">
        <v>327</v>
      </c>
      <c r="D133" s="133" t="s">
        <v>1966</v>
      </c>
      <c r="E133" s="260">
        <v>6.3</v>
      </c>
      <c r="F133" s="229">
        <f t="shared" si="151"/>
        <v>93.96279069767445</v>
      </c>
      <c r="G133" s="229">
        <v>93.96279069767445</v>
      </c>
      <c r="H133" s="247"/>
      <c r="I133" s="247"/>
      <c r="J133" s="246">
        <f t="shared" si="154"/>
        <v>187.9255813953489</v>
      </c>
      <c r="K133" s="246">
        <f t="shared" si="155"/>
        <v>194.63720930232563</v>
      </c>
      <c r="L133" s="247">
        <f t="shared" si="156"/>
        <v>211.67441860465124</v>
      </c>
      <c r="M133" s="248">
        <f t="shared" si="157"/>
        <v>217.86976744186055</v>
      </c>
      <c r="N133" s="247">
        <f t="shared" si="158"/>
        <v>227.67906976744194</v>
      </c>
      <c r="O133" s="247"/>
      <c r="P133" s="247"/>
      <c r="Q133" s="246">
        <f t="shared" si="161"/>
        <v>187.9255813953489</v>
      </c>
      <c r="R133" s="246">
        <f t="shared" si="162"/>
        <v>194.63720930232563</v>
      </c>
      <c r="S133" s="247">
        <f t="shared" si="163"/>
        <v>211.67441860465124</v>
      </c>
      <c r="T133" s="247">
        <f t="shared" si="164"/>
        <v>217.86976744186055</v>
      </c>
      <c r="U133" s="247">
        <f t="shared" si="165"/>
        <v>227.67906976744194</v>
      </c>
      <c r="V133" s="247"/>
      <c r="W133" s="247"/>
      <c r="X133" s="246">
        <f t="shared" si="168"/>
        <v>226.13023255813962</v>
      </c>
      <c r="Y133" s="249">
        <f t="shared" si="169"/>
        <v>231.80930232558148</v>
      </c>
      <c r="Z133" s="249">
        <f t="shared" si="170"/>
        <v>306.15348837209314</v>
      </c>
      <c r="AA133" s="247">
        <f t="shared" si="171"/>
        <v>271.56279069767447</v>
      </c>
      <c r="AB133" s="247">
        <f t="shared" si="172"/>
        <v>278.79069767441871</v>
      </c>
      <c r="AC133" s="247">
        <f t="shared" si="173"/>
        <v>345.90697674418618</v>
      </c>
      <c r="AD133" s="247">
        <f t="shared" si="174"/>
        <v>288.08372093023263</v>
      </c>
      <c r="AE133" s="247">
        <f t="shared" si="175"/>
        <v>311.83255813953497</v>
      </c>
      <c r="AF133" s="247">
        <f t="shared" si="176"/>
        <v>411.99069767441875</v>
      </c>
      <c r="AG133" s="247"/>
      <c r="AH133" s="246">
        <f t="shared" si="178"/>
        <v>306.66976744186059</v>
      </c>
      <c r="AI133" s="247">
        <f t="shared" si="179"/>
        <v>331.45116279069777</v>
      </c>
      <c r="AJ133" s="247">
        <f t="shared" si="180"/>
        <v>374.30232558139545</v>
      </c>
    </row>
    <row r="134" spans="1:36">
      <c r="A134" s="247">
        <v>25</v>
      </c>
      <c r="B134" s="253" t="s">
        <v>328</v>
      </c>
      <c r="C134" s="267" t="s">
        <v>329</v>
      </c>
      <c r="D134" s="133" t="s">
        <v>1966</v>
      </c>
      <c r="E134" s="260">
        <v>6.3</v>
      </c>
      <c r="F134" s="229">
        <f t="shared" si="151"/>
        <v>117.71162790697679</v>
      </c>
      <c r="G134" s="229">
        <v>117.71162790697679</v>
      </c>
      <c r="H134" s="247"/>
      <c r="I134" s="247"/>
      <c r="J134" s="246">
        <f t="shared" si="154"/>
        <v>211.67441860465124</v>
      </c>
      <c r="K134" s="246">
        <f t="shared" si="155"/>
        <v>218.38604651162797</v>
      </c>
      <c r="L134" s="247">
        <f t="shared" si="156"/>
        <v>235.42325581395357</v>
      </c>
      <c r="M134" s="248">
        <f t="shared" si="157"/>
        <v>241.61860465116288</v>
      </c>
      <c r="N134" s="247">
        <f t="shared" si="158"/>
        <v>251.42790697674428</v>
      </c>
      <c r="O134" s="247"/>
      <c r="P134" s="247"/>
      <c r="Q134" s="246">
        <f t="shared" si="161"/>
        <v>211.67441860465124</v>
      </c>
      <c r="R134" s="246">
        <f t="shared" si="162"/>
        <v>218.38604651162797</v>
      </c>
      <c r="S134" s="247">
        <f t="shared" si="163"/>
        <v>235.42325581395357</v>
      </c>
      <c r="T134" s="247">
        <f t="shared" si="164"/>
        <v>241.61860465116288</v>
      </c>
      <c r="U134" s="247">
        <f t="shared" si="165"/>
        <v>251.42790697674428</v>
      </c>
      <c r="V134" s="247"/>
      <c r="W134" s="247"/>
      <c r="X134" s="246">
        <f t="shared" si="168"/>
        <v>249.87906976744196</v>
      </c>
      <c r="Y134" s="249">
        <f t="shared" si="169"/>
        <v>255.55813953488382</v>
      </c>
      <c r="Z134" s="249">
        <f t="shared" si="170"/>
        <v>329.90232558139547</v>
      </c>
      <c r="AA134" s="247">
        <f t="shared" si="171"/>
        <v>295.31162790697681</v>
      </c>
      <c r="AB134" s="247">
        <f t="shared" si="172"/>
        <v>302.53953488372105</v>
      </c>
      <c r="AC134" s="247">
        <f t="shared" si="173"/>
        <v>369.65581395348852</v>
      </c>
      <c r="AD134" s="247">
        <f t="shared" si="174"/>
        <v>311.83255813953497</v>
      </c>
      <c r="AE134" s="247">
        <f t="shared" si="175"/>
        <v>335.5813953488373</v>
      </c>
      <c r="AF134" s="247">
        <f t="shared" si="176"/>
        <v>435.73953488372109</v>
      </c>
      <c r="AG134" s="247"/>
      <c r="AH134" s="246">
        <f t="shared" si="178"/>
        <v>330.41860465116292</v>
      </c>
      <c r="AI134" s="247">
        <f t="shared" si="179"/>
        <v>355.2000000000001</v>
      </c>
      <c r="AJ134" s="247">
        <f t="shared" si="180"/>
        <v>398.05116279069779</v>
      </c>
    </row>
    <row r="135" spans="1:36">
      <c r="A135" s="247">
        <v>25</v>
      </c>
      <c r="B135" s="253" t="s">
        <v>330</v>
      </c>
      <c r="C135" s="267" t="s">
        <v>331</v>
      </c>
      <c r="D135" s="133" t="s">
        <v>1966</v>
      </c>
      <c r="E135" s="260">
        <v>10</v>
      </c>
      <c r="F135" s="229">
        <f t="shared" si="151"/>
        <v>117.71162790697679</v>
      </c>
      <c r="G135" s="229">
        <v>117.71162790697679</v>
      </c>
      <c r="H135" s="247"/>
      <c r="I135" s="247"/>
      <c r="J135" s="246">
        <f t="shared" si="154"/>
        <v>211.67441860465124</v>
      </c>
      <c r="K135" s="246">
        <f t="shared" si="155"/>
        <v>218.38604651162797</v>
      </c>
      <c r="L135" s="247">
        <f t="shared" si="156"/>
        <v>235.42325581395357</v>
      </c>
      <c r="M135" s="248">
        <f t="shared" si="157"/>
        <v>241.61860465116288</v>
      </c>
      <c r="N135" s="247">
        <f t="shared" si="158"/>
        <v>251.42790697674428</v>
      </c>
      <c r="O135" s="247"/>
      <c r="P135" s="247"/>
      <c r="Q135" s="246">
        <f t="shared" si="161"/>
        <v>211.67441860465124</v>
      </c>
      <c r="R135" s="246">
        <f t="shared" si="162"/>
        <v>218.38604651162797</v>
      </c>
      <c r="S135" s="247">
        <f t="shared" si="163"/>
        <v>235.42325581395357</v>
      </c>
      <c r="T135" s="247">
        <f t="shared" si="164"/>
        <v>241.61860465116288</v>
      </c>
      <c r="U135" s="247">
        <f t="shared" si="165"/>
        <v>251.42790697674428</v>
      </c>
      <c r="V135" s="247"/>
      <c r="W135" s="247"/>
      <c r="X135" s="246">
        <f t="shared" si="168"/>
        <v>249.87906976744196</v>
      </c>
      <c r="Y135" s="249">
        <f t="shared" si="169"/>
        <v>255.55813953488382</v>
      </c>
      <c r="Z135" s="249">
        <f t="shared" si="170"/>
        <v>329.90232558139547</v>
      </c>
      <c r="AA135" s="247">
        <f t="shared" si="171"/>
        <v>295.31162790697681</v>
      </c>
      <c r="AB135" s="247">
        <f t="shared" si="172"/>
        <v>302.53953488372105</v>
      </c>
      <c r="AC135" s="247">
        <f t="shared" si="173"/>
        <v>369.65581395348852</v>
      </c>
      <c r="AD135" s="247">
        <f t="shared" si="174"/>
        <v>311.83255813953497</v>
      </c>
      <c r="AE135" s="247">
        <f t="shared" si="175"/>
        <v>335.5813953488373</v>
      </c>
      <c r="AF135" s="247">
        <f t="shared" si="176"/>
        <v>435.73953488372109</v>
      </c>
      <c r="AG135" s="247"/>
      <c r="AH135" s="246">
        <f t="shared" si="178"/>
        <v>330.41860465116292</v>
      </c>
      <c r="AI135" s="247">
        <f t="shared" si="179"/>
        <v>355.2000000000001</v>
      </c>
      <c r="AJ135" s="247">
        <f t="shared" si="180"/>
        <v>398.05116279069779</v>
      </c>
    </row>
    <row r="136" spans="1:36">
      <c r="A136" s="247">
        <v>32</v>
      </c>
      <c r="B136" s="253" t="s">
        <v>332</v>
      </c>
      <c r="C136" s="267" t="s">
        <v>333</v>
      </c>
      <c r="D136" s="133" t="s">
        <v>1966</v>
      </c>
      <c r="E136" s="260">
        <v>10</v>
      </c>
      <c r="F136" s="229">
        <f t="shared" si="151"/>
        <v>106.35348837209307</v>
      </c>
      <c r="G136" s="229">
        <v>106.35348837209307</v>
      </c>
      <c r="H136" s="247"/>
      <c r="I136" s="247"/>
      <c r="J136" s="246">
        <f t="shared" si="154"/>
        <v>200.31627906976752</v>
      </c>
      <c r="K136" s="246">
        <f t="shared" si="155"/>
        <v>207.02790697674425</v>
      </c>
      <c r="L136" s="247">
        <f t="shared" si="156"/>
        <v>224.06511627906985</v>
      </c>
      <c r="M136" s="248">
        <f t="shared" si="157"/>
        <v>230.26046511627916</v>
      </c>
      <c r="N136" s="247">
        <f t="shared" si="158"/>
        <v>240.06976744186056</v>
      </c>
      <c r="O136" s="247"/>
      <c r="P136" s="247"/>
      <c r="Q136" s="246">
        <f t="shared" si="161"/>
        <v>200.31627906976752</v>
      </c>
      <c r="R136" s="246">
        <f t="shared" si="162"/>
        <v>207.02790697674425</v>
      </c>
      <c r="S136" s="247">
        <f t="shared" si="163"/>
        <v>224.06511627906985</v>
      </c>
      <c r="T136" s="247">
        <f t="shared" si="164"/>
        <v>230.26046511627916</v>
      </c>
      <c r="U136" s="247">
        <f t="shared" si="165"/>
        <v>240.06976744186056</v>
      </c>
      <c r="V136" s="247"/>
      <c r="W136" s="247"/>
      <c r="X136" s="246">
        <f t="shared" si="168"/>
        <v>238.52093023255824</v>
      </c>
      <c r="Y136" s="249">
        <f t="shared" si="169"/>
        <v>244.2000000000001</v>
      </c>
      <c r="Z136" s="249">
        <f t="shared" si="170"/>
        <v>318.54418604651175</v>
      </c>
      <c r="AA136" s="247">
        <f t="shared" si="171"/>
        <v>283.95348837209315</v>
      </c>
      <c r="AB136" s="247">
        <f t="shared" si="172"/>
        <v>291.18139534883733</v>
      </c>
      <c r="AC136" s="247">
        <f t="shared" si="173"/>
        <v>358.2976744186048</v>
      </c>
      <c r="AD136" s="247">
        <f t="shared" si="174"/>
        <v>300.47441860465125</v>
      </c>
      <c r="AE136" s="247">
        <f t="shared" si="175"/>
        <v>324.22325581395359</v>
      </c>
      <c r="AF136" s="247">
        <f t="shared" si="176"/>
        <v>424.38139534883737</v>
      </c>
      <c r="AG136" s="247"/>
      <c r="AH136" s="246">
        <f t="shared" si="178"/>
        <v>319.0604651162792</v>
      </c>
      <c r="AI136" s="247">
        <f t="shared" si="179"/>
        <v>343.84186046511638</v>
      </c>
      <c r="AJ136" s="247">
        <f t="shared" si="180"/>
        <v>386.69302325581407</v>
      </c>
    </row>
    <row r="137" spans="1:36">
      <c r="A137" s="247">
        <v>32</v>
      </c>
      <c r="B137" s="253" t="s">
        <v>334</v>
      </c>
      <c r="C137" s="267" t="s">
        <v>335</v>
      </c>
      <c r="D137" s="133" t="s">
        <v>1966</v>
      </c>
      <c r="E137" s="260">
        <v>16</v>
      </c>
      <c r="F137" s="229">
        <f t="shared" si="151"/>
        <v>165.72558139534888</v>
      </c>
      <c r="G137" s="229">
        <v>165.72558139534888</v>
      </c>
      <c r="H137" s="247"/>
      <c r="I137" s="247"/>
      <c r="J137" s="247"/>
      <c r="K137" s="247"/>
      <c r="L137" s="246">
        <f t="shared" si="156"/>
        <v>283.43720930232564</v>
      </c>
      <c r="M137" s="246">
        <f t="shared" si="157"/>
        <v>289.63255813953498</v>
      </c>
      <c r="N137" s="247">
        <f t="shared" si="158"/>
        <v>299.44186046511641</v>
      </c>
      <c r="O137" s="247"/>
      <c r="P137" s="247"/>
      <c r="Q137" s="247"/>
      <c r="R137" s="247"/>
      <c r="S137" s="246">
        <f t="shared" si="163"/>
        <v>283.43720930232564</v>
      </c>
      <c r="T137" s="246">
        <f t="shared" si="164"/>
        <v>289.63255813953498</v>
      </c>
      <c r="U137" s="247">
        <f t="shared" si="165"/>
        <v>299.44186046511641</v>
      </c>
      <c r="V137" s="247"/>
      <c r="W137" s="247"/>
      <c r="X137" s="247"/>
      <c r="Y137" s="247"/>
      <c r="Z137" s="247"/>
      <c r="AA137" s="246">
        <f t="shared" si="171"/>
        <v>343.32558139534893</v>
      </c>
      <c r="AB137" s="249">
        <f t="shared" si="172"/>
        <v>350.55348837209317</v>
      </c>
      <c r="AC137" s="249">
        <f t="shared" si="173"/>
        <v>417.66976744186059</v>
      </c>
      <c r="AD137" s="247">
        <f t="shared" si="174"/>
        <v>359.84651162790703</v>
      </c>
      <c r="AE137" s="247">
        <f t="shared" si="175"/>
        <v>383.59534883720937</v>
      </c>
      <c r="AF137" s="247">
        <f t="shared" si="176"/>
        <v>483.75348837209322</v>
      </c>
      <c r="AG137" s="247"/>
      <c r="AH137" s="247"/>
      <c r="AI137" s="246">
        <f t="shared" si="179"/>
        <v>403.21395348837223</v>
      </c>
      <c r="AJ137" s="247">
        <f t="shared" si="180"/>
        <v>446.06511627906991</v>
      </c>
    </row>
    <row r="138" spans="1:36">
      <c r="A138" s="247">
        <v>40</v>
      </c>
      <c r="B138" s="253" t="s">
        <v>336</v>
      </c>
      <c r="C138" s="267" t="s">
        <v>337</v>
      </c>
      <c r="D138" s="133" t="s">
        <v>1966</v>
      </c>
      <c r="E138" s="260">
        <v>16</v>
      </c>
      <c r="F138" s="229">
        <f t="shared" si="151"/>
        <v>200.31627906976752</v>
      </c>
      <c r="G138" s="229">
        <v>200.31627906976752</v>
      </c>
      <c r="H138" s="247"/>
      <c r="I138" s="247"/>
      <c r="J138" s="247"/>
      <c r="K138" s="247"/>
      <c r="L138" s="246">
        <f t="shared" si="156"/>
        <v>318.0279069767443</v>
      </c>
      <c r="M138" s="246">
        <f t="shared" si="157"/>
        <v>324.22325581395364</v>
      </c>
      <c r="N138" s="247">
        <f t="shared" si="158"/>
        <v>334.03255813953501</v>
      </c>
      <c r="O138" s="247"/>
      <c r="P138" s="247"/>
      <c r="Q138" s="247"/>
      <c r="R138" s="247"/>
      <c r="S138" s="246">
        <f t="shared" si="163"/>
        <v>318.0279069767443</v>
      </c>
      <c r="T138" s="246">
        <f t="shared" si="164"/>
        <v>324.22325581395364</v>
      </c>
      <c r="U138" s="247">
        <f t="shared" si="165"/>
        <v>334.03255813953501</v>
      </c>
      <c r="V138" s="247"/>
      <c r="W138" s="247"/>
      <c r="X138" s="247"/>
      <c r="Y138" s="247"/>
      <c r="Z138" s="247"/>
      <c r="AA138" s="246">
        <f t="shared" si="171"/>
        <v>377.9162790697676</v>
      </c>
      <c r="AB138" s="249">
        <f t="shared" si="172"/>
        <v>385.14418604651178</v>
      </c>
      <c r="AC138" s="249">
        <f t="shared" si="173"/>
        <v>452.26046511627925</v>
      </c>
      <c r="AD138" s="247">
        <f t="shared" si="174"/>
        <v>394.4372093023257</v>
      </c>
      <c r="AE138" s="247">
        <f t="shared" si="175"/>
        <v>418.18604651162804</v>
      </c>
      <c r="AF138" s="247">
        <f t="shared" si="176"/>
        <v>518.34418604651182</v>
      </c>
      <c r="AG138" s="247"/>
      <c r="AH138" s="247"/>
      <c r="AI138" s="246">
        <f t="shared" si="179"/>
        <v>437.80465116279083</v>
      </c>
      <c r="AJ138" s="247">
        <f t="shared" si="180"/>
        <v>480.65581395348852</v>
      </c>
    </row>
    <row r="139" spans="1:36">
      <c r="A139" s="247">
        <v>40</v>
      </c>
      <c r="B139" s="253" t="s">
        <v>338</v>
      </c>
      <c r="C139" s="267" t="s">
        <v>339</v>
      </c>
      <c r="D139" s="133" t="s">
        <v>1966</v>
      </c>
      <c r="E139" s="260">
        <v>25</v>
      </c>
      <c r="F139" s="229">
        <f t="shared" si="151"/>
        <v>227.67906976744192</v>
      </c>
      <c r="G139" s="229">
        <v>227.67906976744192</v>
      </c>
      <c r="H139" s="247"/>
      <c r="I139" s="247"/>
      <c r="J139" s="247"/>
      <c r="K139" s="247"/>
      <c r="L139" s="247"/>
      <c r="M139" s="248"/>
      <c r="N139" s="246">
        <f t="shared" si="158"/>
        <v>361.39534883720944</v>
      </c>
      <c r="O139" s="247"/>
      <c r="P139" s="247"/>
      <c r="Q139" s="247"/>
      <c r="R139" s="247"/>
      <c r="S139" s="247"/>
      <c r="T139" s="247"/>
      <c r="U139" s="246">
        <f t="shared" si="165"/>
        <v>361.39534883720944</v>
      </c>
      <c r="V139" s="247"/>
      <c r="W139" s="247"/>
      <c r="X139" s="247"/>
      <c r="Y139" s="247"/>
      <c r="Z139" s="247"/>
      <c r="AA139" s="247"/>
      <c r="AB139" s="247"/>
      <c r="AC139" s="247"/>
      <c r="AD139" s="246">
        <f t="shared" si="174"/>
        <v>421.80000000000007</v>
      </c>
      <c r="AE139" s="249">
        <f t="shared" si="175"/>
        <v>445.54883720930241</v>
      </c>
      <c r="AF139" s="249">
        <f t="shared" si="176"/>
        <v>545.70697674418625</v>
      </c>
      <c r="AG139" s="247"/>
      <c r="AH139" s="247"/>
      <c r="AI139" s="247"/>
      <c r="AJ139" s="246">
        <f t="shared" si="180"/>
        <v>508.01860465116295</v>
      </c>
    </row>
    <row r="140" spans="1:36">
      <c r="A140" s="247">
        <v>50</v>
      </c>
      <c r="B140" s="253" t="s">
        <v>340</v>
      </c>
      <c r="C140" s="267" t="s">
        <v>341</v>
      </c>
      <c r="D140" s="133" t="s">
        <v>1966</v>
      </c>
      <c r="E140" s="260">
        <v>25</v>
      </c>
      <c r="F140" s="229">
        <f t="shared" si="151"/>
        <v>232.32558139534893</v>
      </c>
      <c r="G140" s="229">
        <v>232.32558139534893</v>
      </c>
      <c r="H140" s="247"/>
      <c r="I140" s="247"/>
      <c r="J140" s="247"/>
      <c r="K140" s="247"/>
      <c r="L140" s="247"/>
      <c r="M140" s="247"/>
      <c r="N140" s="246">
        <f t="shared" si="158"/>
        <v>366.04186046511643</v>
      </c>
      <c r="O140" s="247"/>
      <c r="P140" s="247"/>
      <c r="Q140" s="247"/>
      <c r="R140" s="247"/>
      <c r="S140" s="247"/>
      <c r="T140" s="247"/>
      <c r="U140" s="246">
        <f t="shared" si="165"/>
        <v>366.04186046511643</v>
      </c>
      <c r="V140" s="247"/>
      <c r="W140" s="247"/>
      <c r="X140" s="247"/>
      <c r="Y140" s="247"/>
      <c r="Z140" s="247"/>
      <c r="AA140" s="247"/>
      <c r="AB140" s="247"/>
      <c r="AC140" s="247"/>
      <c r="AD140" s="246">
        <f t="shared" si="174"/>
        <v>426.44651162790711</v>
      </c>
      <c r="AE140" s="249">
        <f t="shared" si="175"/>
        <v>450.19534883720945</v>
      </c>
      <c r="AF140" s="249">
        <f t="shared" si="176"/>
        <v>550.35348837209324</v>
      </c>
      <c r="AG140" s="247"/>
      <c r="AH140" s="247"/>
      <c r="AI140" s="247"/>
      <c r="AJ140" s="246">
        <f t="shared" si="180"/>
        <v>512.66511627906993</v>
      </c>
    </row>
    <row r="141" spans="1:36">
      <c r="A141" s="247">
        <v>50</v>
      </c>
      <c r="B141" s="253" t="s">
        <v>342</v>
      </c>
      <c r="C141" s="267" t="s">
        <v>343</v>
      </c>
      <c r="D141" s="133" t="s">
        <v>1966</v>
      </c>
      <c r="E141" s="260">
        <v>40</v>
      </c>
      <c r="F141" s="229">
        <f t="shared" si="151"/>
        <v>324.73953488372103</v>
      </c>
      <c r="G141" s="229">
        <v>324.73953488372103</v>
      </c>
      <c r="H141" s="247"/>
      <c r="I141" s="247"/>
      <c r="J141" s="247"/>
      <c r="K141" s="247"/>
      <c r="L141" s="247"/>
      <c r="M141" s="247"/>
      <c r="N141" s="246">
        <f t="shared" si="158"/>
        <v>458.45581395348853</v>
      </c>
      <c r="O141" s="247"/>
      <c r="P141" s="247"/>
      <c r="Q141" s="247"/>
      <c r="R141" s="247"/>
      <c r="S141" s="247"/>
      <c r="T141" s="247"/>
      <c r="U141" s="246">
        <f t="shared" si="165"/>
        <v>458.45581395348853</v>
      </c>
      <c r="V141" s="247"/>
      <c r="W141" s="247"/>
      <c r="X141" s="247"/>
      <c r="Y141" s="247"/>
      <c r="Z141" s="247"/>
      <c r="AA141" s="247"/>
      <c r="AB141" s="247"/>
      <c r="AC141" s="247"/>
      <c r="AD141" s="246">
        <f t="shared" si="174"/>
        <v>518.86046511627922</v>
      </c>
      <c r="AE141" s="249">
        <f t="shared" si="175"/>
        <v>542.60930232558155</v>
      </c>
      <c r="AF141" s="249">
        <f t="shared" si="176"/>
        <v>642.7674418604654</v>
      </c>
      <c r="AG141" s="247"/>
      <c r="AH141" s="247"/>
      <c r="AI141" s="247"/>
      <c r="AJ141" s="246">
        <f t="shared" si="180"/>
        <v>605.07906976744198</v>
      </c>
    </row>
    <row r="142" spans="1:36">
      <c r="A142" s="247">
        <v>50</v>
      </c>
      <c r="B142" s="253" t="s">
        <v>344</v>
      </c>
      <c r="C142" s="267" t="s">
        <v>345</v>
      </c>
      <c r="D142" s="133" t="s">
        <v>1966</v>
      </c>
      <c r="E142" s="260">
        <v>58</v>
      </c>
      <c r="F142" s="229">
        <f t="shared" si="151"/>
        <v>374.8186046511629</v>
      </c>
      <c r="G142" s="229">
        <v>374.8186046511629</v>
      </c>
      <c r="H142" s="247"/>
      <c r="I142" s="247"/>
      <c r="J142" s="247"/>
      <c r="K142" s="247"/>
      <c r="L142" s="247"/>
      <c r="M142" s="247"/>
      <c r="N142" s="246">
        <f t="shared" si="158"/>
        <v>508.5348837209304</v>
      </c>
      <c r="O142" s="247"/>
      <c r="P142" s="247"/>
      <c r="Q142" s="247"/>
      <c r="R142" s="247"/>
      <c r="S142" s="247"/>
      <c r="T142" s="247"/>
      <c r="U142" s="246">
        <f t="shared" si="165"/>
        <v>508.5348837209304</v>
      </c>
      <c r="V142" s="247"/>
      <c r="W142" s="247"/>
      <c r="X142" s="247"/>
      <c r="Y142" s="247"/>
      <c r="Z142" s="247"/>
      <c r="AA142" s="247"/>
      <c r="AB142" s="247"/>
      <c r="AC142" s="247"/>
      <c r="AD142" s="246">
        <f t="shared" si="174"/>
        <v>568.93953488372108</v>
      </c>
      <c r="AE142" s="249">
        <f t="shared" si="175"/>
        <v>592.68837209302342</v>
      </c>
      <c r="AF142" s="249">
        <f t="shared" si="176"/>
        <v>692.84651162790715</v>
      </c>
      <c r="AG142" s="247"/>
      <c r="AH142" s="247"/>
      <c r="AI142" s="247"/>
      <c r="AJ142" s="246">
        <f t="shared" si="180"/>
        <v>655.15813953488396</v>
      </c>
    </row>
    <row r="143" spans="1:36">
      <c r="B143" s="252"/>
      <c r="C143" s="20"/>
      <c r="D143" s="20"/>
      <c r="H143" s="19"/>
      <c r="I143" s="19"/>
      <c r="J143" s="19"/>
      <c r="K143" s="19"/>
      <c r="L143" s="19"/>
      <c r="M143" s="19"/>
      <c r="N143" s="19"/>
      <c r="O143" s="19"/>
      <c r="P143" s="19"/>
      <c r="Q143" s="19"/>
      <c r="R143" s="19"/>
      <c r="S143" s="19"/>
      <c r="T143" s="19"/>
      <c r="U143" s="19"/>
      <c r="V143" s="19"/>
      <c r="W143" s="19"/>
      <c r="X143" s="19"/>
      <c r="Y143" s="19"/>
      <c r="Z143" s="22"/>
      <c r="AA143" s="19"/>
      <c r="AB143" s="19"/>
      <c r="AC143" s="19"/>
      <c r="AD143" s="19"/>
      <c r="AE143" s="19"/>
      <c r="AF143" s="19"/>
      <c r="AG143" s="19"/>
      <c r="AH143" s="19"/>
      <c r="AI143" s="19"/>
      <c r="AJ143" s="19"/>
    </row>
    <row r="144" spans="1:36" ht="15">
      <c r="A144" s="91" t="s">
        <v>1933</v>
      </c>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5"/>
      <c r="AA144" s="39"/>
      <c r="AB144" s="39"/>
      <c r="AC144" s="39"/>
      <c r="AD144" s="39"/>
      <c r="AE144" s="39"/>
      <c r="AF144" s="39"/>
      <c r="AG144" s="39"/>
      <c r="AH144" s="39"/>
      <c r="AI144" s="39"/>
      <c r="AJ144" s="39"/>
    </row>
    <row r="145" spans="1:36">
      <c r="A145" s="247">
        <v>15</v>
      </c>
      <c r="B145" s="253" t="s">
        <v>372</v>
      </c>
      <c r="C145" s="228" t="s">
        <v>372</v>
      </c>
      <c r="D145" s="133" t="s">
        <v>1966</v>
      </c>
      <c r="E145" s="260">
        <v>0.63</v>
      </c>
      <c r="F145" s="229">
        <f t="shared" ref="F145:F157" si="181">G145*(1+$AJ$12)*(1-$AJ$11)</f>
        <v>109.96744186046516</v>
      </c>
      <c r="G145" s="229">
        <v>109.96744186046516</v>
      </c>
      <c r="H145" s="246">
        <f>$H$23+F145</f>
        <v>185.86046511627913</v>
      </c>
      <c r="I145" s="246">
        <f>$I$23+F145</f>
        <v>188.9581395348838</v>
      </c>
      <c r="J145" s="247">
        <f t="shared" ref="J145:J154" si="182">$J$23+F145</f>
        <v>203.93023255813961</v>
      </c>
      <c r="K145" s="247">
        <f t="shared" ref="K145:K154" si="183">$K$23+F145</f>
        <v>210.64186046511634</v>
      </c>
      <c r="L145" s="247">
        <f t="shared" ref="L145:L156" si="184">$L$23+F145</f>
        <v>227.67906976744194</v>
      </c>
      <c r="M145" s="248">
        <f t="shared" ref="M145:M156" si="185">$M$23+F145</f>
        <v>233.87441860465125</v>
      </c>
      <c r="N145" s="247">
        <f t="shared" ref="N145:N157" si="186">$N$23+F145</f>
        <v>243.68372093023265</v>
      </c>
      <c r="O145" s="246">
        <f>$O$23+F145</f>
        <v>185.86046511627913</v>
      </c>
      <c r="P145" s="246">
        <f>$P$23+F145</f>
        <v>188.9581395348838</v>
      </c>
      <c r="Q145" s="247">
        <f t="shared" ref="Q145:Q154" si="187">$Q$23+F145</f>
        <v>203.93023255813961</v>
      </c>
      <c r="R145" s="247">
        <f t="shared" ref="R145:R154" si="188">$R$23+F145</f>
        <v>210.64186046511634</v>
      </c>
      <c r="S145" s="247">
        <f t="shared" ref="S145:S156" si="189">$S$23+F145</f>
        <v>227.67906976744194</v>
      </c>
      <c r="T145" s="247">
        <f t="shared" ref="T145:T156" si="190">$T$23+F145</f>
        <v>233.87441860465125</v>
      </c>
      <c r="U145" s="247">
        <f t="shared" ref="U145:U157" si="191">$U$23+F145</f>
        <v>243.68372093023265</v>
      </c>
      <c r="V145" s="246">
        <f>$V$23+F145</f>
        <v>214.25581395348846</v>
      </c>
      <c r="W145" s="246">
        <f>$W$23+F145</f>
        <v>213.73953488372101</v>
      </c>
      <c r="X145" s="247">
        <f t="shared" ref="X145:X154" si="192">$X$23+F145</f>
        <v>242.13488372093033</v>
      </c>
      <c r="Y145" s="248">
        <f t="shared" ref="Y145:Y154" si="193">$Y$23+F145</f>
        <v>247.81395348837219</v>
      </c>
      <c r="Z145" s="247">
        <f t="shared" ref="Z145:Z154" si="194">$Z$23+F145</f>
        <v>322.15813953488384</v>
      </c>
      <c r="AA145" s="247">
        <f t="shared" ref="AA145:AA156" si="195">$AA$23+F145</f>
        <v>287.56744186046524</v>
      </c>
      <c r="AB145" s="247">
        <f t="shared" ref="AB145:AB156" si="196">$AB$23+F145</f>
        <v>294.79534883720942</v>
      </c>
      <c r="AC145" s="247">
        <f t="shared" ref="AC145:AC156" si="197">$AC$23+F145</f>
        <v>361.91162790697689</v>
      </c>
      <c r="AD145" s="247">
        <f t="shared" ref="AD145:AD157" si="198">$AD$23+F145</f>
        <v>304.08837209302334</v>
      </c>
      <c r="AE145" s="247">
        <f t="shared" ref="AE145:AE157" si="199">$AE$23+F145</f>
        <v>327.83720930232568</v>
      </c>
      <c r="AF145" s="247">
        <f t="shared" ref="AF145:AF157" si="200">$AF$23+F145</f>
        <v>427.99534883720946</v>
      </c>
      <c r="AG145" s="246">
        <f>$AG$23+F145</f>
        <v>295.31162790697681</v>
      </c>
      <c r="AH145" s="247">
        <f t="shared" ref="AH145:AH154" si="201">$AH$23+F145</f>
        <v>322.67441860465129</v>
      </c>
      <c r="AI145" s="247">
        <f t="shared" ref="AI145:AI156" si="202">$AI$23+F145</f>
        <v>347.45581395348847</v>
      </c>
      <c r="AJ145" s="247">
        <f t="shared" ref="AJ145:AJ157" si="203">$AJ$23+F145</f>
        <v>390.30697674418616</v>
      </c>
    </row>
    <row r="146" spans="1:36">
      <c r="A146" s="247">
        <v>15</v>
      </c>
      <c r="B146" s="253" t="s">
        <v>373</v>
      </c>
      <c r="C146" s="228" t="s">
        <v>373</v>
      </c>
      <c r="D146" s="133" t="s">
        <v>1966</v>
      </c>
      <c r="E146" s="260">
        <v>1</v>
      </c>
      <c r="F146" s="229">
        <f t="shared" si="181"/>
        <v>109.96744186046516</v>
      </c>
      <c r="G146" s="229">
        <v>109.96744186046516</v>
      </c>
      <c r="H146" s="246">
        <f>$H$23+F146</f>
        <v>185.86046511627913</v>
      </c>
      <c r="I146" s="246">
        <f>$I$23+F146</f>
        <v>188.9581395348838</v>
      </c>
      <c r="J146" s="247">
        <f t="shared" si="182"/>
        <v>203.93023255813961</v>
      </c>
      <c r="K146" s="247">
        <f t="shared" si="183"/>
        <v>210.64186046511634</v>
      </c>
      <c r="L146" s="247">
        <f t="shared" si="184"/>
        <v>227.67906976744194</v>
      </c>
      <c r="M146" s="248">
        <f t="shared" si="185"/>
        <v>233.87441860465125</v>
      </c>
      <c r="N146" s="247">
        <f t="shared" si="186"/>
        <v>243.68372093023265</v>
      </c>
      <c r="O146" s="246">
        <f>$O$23+F146</f>
        <v>185.86046511627913</v>
      </c>
      <c r="P146" s="246">
        <f>$P$23+F146</f>
        <v>188.9581395348838</v>
      </c>
      <c r="Q146" s="247">
        <f t="shared" si="187"/>
        <v>203.93023255813961</v>
      </c>
      <c r="R146" s="247">
        <f t="shared" si="188"/>
        <v>210.64186046511634</v>
      </c>
      <c r="S146" s="247">
        <f t="shared" si="189"/>
        <v>227.67906976744194</v>
      </c>
      <c r="T146" s="247">
        <f t="shared" si="190"/>
        <v>233.87441860465125</v>
      </c>
      <c r="U146" s="247">
        <f t="shared" si="191"/>
        <v>243.68372093023265</v>
      </c>
      <c r="V146" s="246">
        <f>$V$23+F146</f>
        <v>214.25581395348846</v>
      </c>
      <c r="W146" s="246">
        <f>$W$23+F146</f>
        <v>213.73953488372101</v>
      </c>
      <c r="X146" s="247">
        <f t="shared" si="192"/>
        <v>242.13488372093033</v>
      </c>
      <c r="Y146" s="248">
        <f t="shared" si="193"/>
        <v>247.81395348837219</v>
      </c>
      <c r="Z146" s="247">
        <f t="shared" si="194"/>
        <v>322.15813953488384</v>
      </c>
      <c r="AA146" s="247">
        <f t="shared" si="195"/>
        <v>287.56744186046524</v>
      </c>
      <c r="AB146" s="247">
        <f t="shared" si="196"/>
        <v>294.79534883720942</v>
      </c>
      <c r="AC146" s="247">
        <f t="shared" si="197"/>
        <v>361.91162790697689</v>
      </c>
      <c r="AD146" s="247">
        <f t="shared" si="198"/>
        <v>304.08837209302334</v>
      </c>
      <c r="AE146" s="247">
        <f t="shared" si="199"/>
        <v>327.83720930232568</v>
      </c>
      <c r="AF146" s="247">
        <f t="shared" si="200"/>
        <v>427.99534883720946</v>
      </c>
      <c r="AG146" s="246">
        <f>$AG$23+F146</f>
        <v>295.31162790697681</v>
      </c>
      <c r="AH146" s="247">
        <f t="shared" si="201"/>
        <v>322.67441860465129</v>
      </c>
      <c r="AI146" s="247">
        <f t="shared" si="202"/>
        <v>347.45581395348847</v>
      </c>
      <c r="AJ146" s="247">
        <f t="shared" si="203"/>
        <v>390.30697674418616</v>
      </c>
    </row>
    <row r="147" spans="1:36">
      <c r="A147" s="247">
        <v>15</v>
      </c>
      <c r="B147" s="253" t="s">
        <v>374</v>
      </c>
      <c r="C147" s="228" t="s">
        <v>374</v>
      </c>
      <c r="D147" s="133" t="s">
        <v>1966</v>
      </c>
      <c r="E147" s="260">
        <v>1.6</v>
      </c>
      <c r="F147" s="229">
        <f t="shared" si="181"/>
        <v>109.96744186046516</v>
      </c>
      <c r="G147" s="229">
        <v>109.96744186046516</v>
      </c>
      <c r="H147" s="246">
        <f>$H$23+F147</f>
        <v>185.86046511627913</v>
      </c>
      <c r="I147" s="246">
        <f>$I$23+F147</f>
        <v>188.9581395348838</v>
      </c>
      <c r="J147" s="247">
        <f t="shared" si="182"/>
        <v>203.93023255813961</v>
      </c>
      <c r="K147" s="247">
        <f t="shared" si="183"/>
        <v>210.64186046511634</v>
      </c>
      <c r="L147" s="247">
        <f t="shared" si="184"/>
        <v>227.67906976744194</v>
      </c>
      <c r="M147" s="248">
        <f t="shared" si="185"/>
        <v>233.87441860465125</v>
      </c>
      <c r="N147" s="247">
        <f t="shared" si="186"/>
        <v>243.68372093023265</v>
      </c>
      <c r="O147" s="246">
        <f>$O$23+F147</f>
        <v>185.86046511627913</v>
      </c>
      <c r="P147" s="246">
        <f>$P$23+F147</f>
        <v>188.9581395348838</v>
      </c>
      <c r="Q147" s="247">
        <f t="shared" si="187"/>
        <v>203.93023255813961</v>
      </c>
      <c r="R147" s="247">
        <f t="shared" si="188"/>
        <v>210.64186046511634</v>
      </c>
      <c r="S147" s="247">
        <f t="shared" si="189"/>
        <v>227.67906976744194</v>
      </c>
      <c r="T147" s="247">
        <f t="shared" si="190"/>
        <v>233.87441860465125</v>
      </c>
      <c r="U147" s="247">
        <f t="shared" si="191"/>
        <v>243.68372093023265</v>
      </c>
      <c r="V147" s="246">
        <f>$V$23+F147</f>
        <v>214.25581395348846</v>
      </c>
      <c r="W147" s="246">
        <f>$W$23+F147</f>
        <v>213.73953488372101</v>
      </c>
      <c r="X147" s="247">
        <f t="shared" si="192"/>
        <v>242.13488372093033</v>
      </c>
      <c r="Y147" s="248">
        <f t="shared" si="193"/>
        <v>247.81395348837219</v>
      </c>
      <c r="Z147" s="247">
        <f t="shared" si="194"/>
        <v>322.15813953488384</v>
      </c>
      <c r="AA147" s="247">
        <f t="shared" si="195"/>
        <v>287.56744186046524</v>
      </c>
      <c r="AB147" s="247">
        <f t="shared" si="196"/>
        <v>294.79534883720942</v>
      </c>
      <c r="AC147" s="247">
        <f t="shared" si="197"/>
        <v>361.91162790697689</v>
      </c>
      <c r="AD147" s="247">
        <f t="shared" si="198"/>
        <v>304.08837209302334</v>
      </c>
      <c r="AE147" s="247">
        <f t="shared" si="199"/>
        <v>327.83720930232568</v>
      </c>
      <c r="AF147" s="247">
        <f t="shared" si="200"/>
        <v>427.99534883720946</v>
      </c>
      <c r="AG147" s="246">
        <f>$AG$23+F147</f>
        <v>295.31162790697681</v>
      </c>
      <c r="AH147" s="247">
        <f t="shared" si="201"/>
        <v>322.67441860465129</v>
      </c>
      <c r="AI147" s="247">
        <f t="shared" si="202"/>
        <v>347.45581395348847</v>
      </c>
      <c r="AJ147" s="247">
        <f t="shared" si="203"/>
        <v>390.30697674418616</v>
      </c>
    </row>
    <row r="148" spans="1:36">
      <c r="A148" s="247">
        <v>15</v>
      </c>
      <c r="B148" s="253" t="s">
        <v>375</v>
      </c>
      <c r="C148" s="228" t="s">
        <v>375</v>
      </c>
      <c r="D148" s="133" t="s">
        <v>1966</v>
      </c>
      <c r="E148" s="260">
        <v>2.5</v>
      </c>
      <c r="F148" s="229">
        <f t="shared" si="181"/>
        <v>109.96744186046516</v>
      </c>
      <c r="G148" s="229">
        <v>109.96744186046516</v>
      </c>
      <c r="H148" s="246">
        <f>$H$23+F148</f>
        <v>185.86046511627913</v>
      </c>
      <c r="I148" s="246">
        <f>$I$23+F148</f>
        <v>188.9581395348838</v>
      </c>
      <c r="J148" s="247">
        <f t="shared" si="182"/>
        <v>203.93023255813961</v>
      </c>
      <c r="K148" s="247">
        <f t="shared" si="183"/>
        <v>210.64186046511634</v>
      </c>
      <c r="L148" s="247">
        <f t="shared" si="184"/>
        <v>227.67906976744194</v>
      </c>
      <c r="M148" s="248">
        <f t="shared" si="185"/>
        <v>233.87441860465125</v>
      </c>
      <c r="N148" s="247">
        <f t="shared" si="186"/>
        <v>243.68372093023265</v>
      </c>
      <c r="O148" s="246">
        <f>$O$23+F148</f>
        <v>185.86046511627913</v>
      </c>
      <c r="P148" s="246">
        <f>$P$23+F148</f>
        <v>188.9581395348838</v>
      </c>
      <c r="Q148" s="247">
        <f t="shared" si="187"/>
        <v>203.93023255813961</v>
      </c>
      <c r="R148" s="247">
        <f t="shared" si="188"/>
        <v>210.64186046511634</v>
      </c>
      <c r="S148" s="247">
        <f t="shared" si="189"/>
        <v>227.67906976744194</v>
      </c>
      <c r="T148" s="247">
        <f t="shared" si="190"/>
        <v>233.87441860465125</v>
      </c>
      <c r="U148" s="247">
        <f t="shared" si="191"/>
        <v>243.68372093023265</v>
      </c>
      <c r="V148" s="246">
        <f>$V$23+F148</f>
        <v>214.25581395348846</v>
      </c>
      <c r="W148" s="246">
        <f>$W$23+F148</f>
        <v>213.73953488372101</v>
      </c>
      <c r="X148" s="247">
        <f t="shared" si="192"/>
        <v>242.13488372093033</v>
      </c>
      <c r="Y148" s="248">
        <f t="shared" si="193"/>
        <v>247.81395348837219</v>
      </c>
      <c r="Z148" s="247">
        <f t="shared" si="194"/>
        <v>322.15813953488384</v>
      </c>
      <c r="AA148" s="247">
        <f t="shared" si="195"/>
        <v>287.56744186046524</v>
      </c>
      <c r="AB148" s="247">
        <f t="shared" si="196"/>
        <v>294.79534883720942</v>
      </c>
      <c r="AC148" s="247">
        <f t="shared" si="197"/>
        <v>361.91162790697689</v>
      </c>
      <c r="AD148" s="247">
        <f t="shared" si="198"/>
        <v>304.08837209302334</v>
      </c>
      <c r="AE148" s="247">
        <f t="shared" si="199"/>
        <v>327.83720930232568</v>
      </c>
      <c r="AF148" s="247">
        <f t="shared" si="200"/>
        <v>427.99534883720946</v>
      </c>
      <c r="AG148" s="246">
        <f>$AG$23+F148</f>
        <v>295.31162790697681</v>
      </c>
      <c r="AH148" s="247">
        <f t="shared" si="201"/>
        <v>322.67441860465129</v>
      </c>
      <c r="AI148" s="247">
        <f t="shared" si="202"/>
        <v>347.45581395348847</v>
      </c>
      <c r="AJ148" s="247">
        <f t="shared" si="203"/>
        <v>390.30697674418616</v>
      </c>
    </row>
    <row r="149" spans="1:36">
      <c r="A149" s="247">
        <v>15</v>
      </c>
      <c r="B149" s="253" t="s">
        <v>376</v>
      </c>
      <c r="C149" s="228" t="s">
        <v>376</v>
      </c>
      <c r="D149" s="133" t="s">
        <v>1966</v>
      </c>
      <c r="E149" s="260">
        <v>4</v>
      </c>
      <c r="F149" s="229">
        <f t="shared" si="181"/>
        <v>109.96744186046516</v>
      </c>
      <c r="G149" s="229">
        <v>109.96744186046516</v>
      </c>
      <c r="H149" s="246">
        <f>$H$23+F149</f>
        <v>185.86046511627913</v>
      </c>
      <c r="I149" s="246">
        <f>$I$23+F149</f>
        <v>188.9581395348838</v>
      </c>
      <c r="J149" s="247">
        <f t="shared" si="182"/>
        <v>203.93023255813961</v>
      </c>
      <c r="K149" s="247">
        <f t="shared" si="183"/>
        <v>210.64186046511634</v>
      </c>
      <c r="L149" s="247">
        <f t="shared" si="184"/>
        <v>227.67906976744194</v>
      </c>
      <c r="M149" s="248">
        <f t="shared" si="185"/>
        <v>233.87441860465125</v>
      </c>
      <c r="N149" s="247">
        <f t="shared" si="186"/>
        <v>243.68372093023265</v>
      </c>
      <c r="O149" s="246">
        <f>$O$23+F149</f>
        <v>185.86046511627913</v>
      </c>
      <c r="P149" s="246">
        <f>$P$23+F149</f>
        <v>188.9581395348838</v>
      </c>
      <c r="Q149" s="247">
        <f t="shared" si="187"/>
        <v>203.93023255813961</v>
      </c>
      <c r="R149" s="247">
        <f t="shared" si="188"/>
        <v>210.64186046511634</v>
      </c>
      <c r="S149" s="247">
        <f t="shared" si="189"/>
        <v>227.67906976744194</v>
      </c>
      <c r="T149" s="247">
        <f t="shared" si="190"/>
        <v>233.87441860465125</v>
      </c>
      <c r="U149" s="247">
        <f t="shared" si="191"/>
        <v>243.68372093023265</v>
      </c>
      <c r="V149" s="246">
        <f>$V$23+F149</f>
        <v>214.25581395348846</v>
      </c>
      <c r="W149" s="246">
        <f>$W$23+F149</f>
        <v>213.73953488372101</v>
      </c>
      <c r="X149" s="247">
        <f t="shared" si="192"/>
        <v>242.13488372093033</v>
      </c>
      <c r="Y149" s="248">
        <f t="shared" si="193"/>
        <v>247.81395348837219</v>
      </c>
      <c r="Z149" s="247">
        <f t="shared" si="194"/>
        <v>322.15813953488384</v>
      </c>
      <c r="AA149" s="247">
        <f t="shared" si="195"/>
        <v>287.56744186046524</v>
      </c>
      <c r="AB149" s="247">
        <f t="shared" si="196"/>
        <v>294.79534883720942</v>
      </c>
      <c r="AC149" s="247">
        <f t="shared" si="197"/>
        <v>361.91162790697689</v>
      </c>
      <c r="AD149" s="247">
        <f t="shared" si="198"/>
        <v>304.08837209302334</v>
      </c>
      <c r="AE149" s="247">
        <f t="shared" si="199"/>
        <v>327.83720930232568</v>
      </c>
      <c r="AF149" s="247">
        <f t="shared" si="200"/>
        <v>427.99534883720946</v>
      </c>
      <c r="AG149" s="246">
        <f>$AG$23+F149</f>
        <v>295.31162790697681</v>
      </c>
      <c r="AH149" s="247">
        <f t="shared" si="201"/>
        <v>322.67441860465129</v>
      </c>
      <c r="AI149" s="247">
        <f t="shared" si="202"/>
        <v>347.45581395348847</v>
      </c>
      <c r="AJ149" s="247">
        <f t="shared" si="203"/>
        <v>390.30697674418616</v>
      </c>
    </row>
    <row r="150" spans="1:36">
      <c r="A150" s="247">
        <v>20</v>
      </c>
      <c r="B150" s="253" t="s">
        <v>377</v>
      </c>
      <c r="C150" s="228" t="s">
        <v>377</v>
      </c>
      <c r="D150" s="133" t="s">
        <v>1966</v>
      </c>
      <c r="E150" s="260">
        <v>4</v>
      </c>
      <c r="F150" s="229">
        <f t="shared" si="181"/>
        <v>125.4558139534884</v>
      </c>
      <c r="G150" s="229">
        <v>125.4558139534884</v>
      </c>
      <c r="H150" s="248"/>
      <c r="I150" s="248"/>
      <c r="J150" s="246">
        <f t="shared" si="182"/>
        <v>219.41860465116287</v>
      </c>
      <c r="K150" s="246">
        <f t="shared" si="183"/>
        <v>226.1302325581396</v>
      </c>
      <c r="L150" s="247">
        <f t="shared" si="184"/>
        <v>243.1674418604652</v>
      </c>
      <c r="M150" s="248">
        <f t="shared" si="185"/>
        <v>249.36279069767448</v>
      </c>
      <c r="N150" s="247">
        <f t="shared" si="186"/>
        <v>259.17209302325591</v>
      </c>
      <c r="O150" s="247"/>
      <c r="P150" s="247"/>
      <c r="Q150" s="246">
        <f t="shared" si="187"/>
        <v>219.41860465116287</v>
      </c>
      <c r="R150" s="246">
        <f t="shared" si="188"/>
        <v>226.1302325581396</v>
      </c>
      <c r="S150" s="247">
        <f t="shared" si="189"/>
        <v>243.1674418604652</v>
      </c>
      <c r="T150" s="247">
        <f t="shared" si="190"/>
        <v>249.36279069767448</v>
      </c>
      <c r="U150" s="247">
        <f t="shared" si="191"/>
        <v>259.17209302325591</v>
      </c>
      <c r="V150" s="247"/>
      <c r="W150" s="247"/>
      <c r="X150" s="246">
        <f t="shared" si="192"/>
        <v>257.62325581395356</v>
      </c>
      <c r="Y150" s="249">
        <f t="shared" si="193"/>
        <v>263.30232558139545</v>
      </c>
      <c r="Z150" s="249">
        <f t="shared" si="194"/>
        <v>337.6465116279071</v>
      </c>
      <c r="AA150" s="247">
        <f t="shared" si="195"/>
        <v>303.05581395348844</v>
      </c>
      <c r="AB150" s="247">
        <f t="shared" si="196"/>
        <v>310.28372093023268</v>
      </c>
      <c r="AC150" s="247">
        <f t="shared" si="197"/>
        <v>377.40000000000015</v>
      </c>
      <c r="AD150" s="247">
        <f t="shared" si="198"/>
        <v>319.5767441860466</v>
      </c>
      <c r="AE150" s="247">
        <f t="shared" si="199"/>
        <v>343.32558139534893</v>
      </c>
      <c r="AF150" s="247">
        <f t="shared" si="200"/>
        <v>443.48372093023272</v>
      </c>
      <c r="AG150" s="247"/>
      <c r="AH150" s="246">
        <f t="shared" si="201"/>
        <v>338.16279069767455</v>
      </c>
      <c r="AI150" s="247">
        <f t="shared" si="202"/>
        <v>362.94418604651173</v>
      </c>
      <c r="AJ150" s="247">
        <f t="shared" si="203"/>
        <v>405.79534883720942</v>
      </c>
    </row>
    <row r="151" spans="1:36">
      <c r="A151" s="247">
        <v>20</v>
      </c>
      <c r="B151" s="253" t="s">
        <v>378</v>
      </c>
      <c r="C151" s="228" t="s">
        <v>378</v>
      </c>
      <c r="D151" s="133" t="s">
        <v>1966</v>
      </c>
      <c r="E151" s="260">
        <v>6.3</v>
      </c>
      <c r="F151" s="229">
        <f t="shared" si="181"/>
        <v>125.4558139534884</v>
      </c>
      <c r="G151" s="229">
        <v>125.4558139534884</v>
      </c>
      <c r="H151" s="248"/>
      <c r="I151" s="248"/>
      <c r="J151" s="246">
        <f t="shared" si="182"/>
        <v>219.41860465116287</v>
      </c>
      <c r="K151" s="246">
        <f t="shared" si="183"/>
        <v>226.1302325581396</v>
      </c>
      <c r="L151" s="247">
        <f t="shared" si="184"/>
        <v>243.1674418604652</v>
      </c>
      <c r="M151" s="248">
        <f t="shared" si="185"/>
        <v>249.36279069767448</v>
      </c>
      <c r="N151" s="247">
        <f t="shared" si="186"/>
        <v>259.17209302325591</v>
      </c>
      <c r="O151" s="247"/>
      <c r="P151" s="247"/>
      <c r="Q151" s="246">
        <f t="shared" si="187"/>
        <v>219.41860465116287</v>
      </c>
      <c r="R151" s="246">
        <f t="shared" si="188"/>
        <v>226.1302325581396</v>
      </c>
      <c r="S151" s="247">
        <f t="shared" si="189"/>
        <v>243.1674418604652</v>
      </c>
      <c r="T151" s="247">
        <f t="shared" si="190"/>
        <v>249.36279069767448</v>
      </c>
      <c r="U151" s="247">
        <f t="shared" si="191"/>
        <v>259.17209302325591</v>
      </c>
      <c r="V151" s="247"/>
      <c r="W151" s="247"/>
      <c r="X151" s="246">
        <f t="shared" si="192"/>
        <v>257.62325581395356</v>
      </c>
      <c r="Y151" s="249">
        <f t="shared" si="193"/>
        <v>263.30232558139545</v>
      </c>
      <c r="Z151" s="249">
        <f t="shared" si="194"/>
        <v>337.6465116279071</v>
      </c>
      <c r="AA151" s="247">
        <f t="shared" si="195"/>
        <v>303.05581395348844</v>
      </c>
      <c r="AB151" s="247">
        <f t="shared" si="196"/>
        <v>310.28372093023268</v>
      </c>
      <c r="AC151" s="247">
        <f t="shared" si="197"/>
        <v>377.40000000000015</v>
      </c>
      <c r="AD151" s="247">
        <f t="shared" si="198"/>
        <v>319.5767441860466</v>
      </c>
      <c r="AE151" s="247">
        <f t="shared" si="199"/>
        <v>343.32558139534893</v>
      </c>
      <c r="AF151" s="247">
        <f t="shared" si="200"/>
        <v>443.48372093023272</v>
      </c>
      <c r="AG151" s="247"/>
      <c r="AH151" s="246">
        <f t="shared" si="201"/>
        <v>338.16279069767455</v>
      </c>
      <c r="AI151" s="247">
        <f t="shared" si="202"/>
        <v>362.94418604651173</v>
      </c>
      <c r="AJ151" s="247">
        <f t="shared" si="203"/>
        <v>405.79534883720942</v>
      </c>
    </row>
    <row r="152" spans="1:36">
      <c r="A152" s="247">
        <v>25</v>
      </c>
      <c r="B152" s="253" t="s">
        <v>379</v>
      </c>
      <c r="C152" s="228" t="s">
        <v>379</v>
      </c>
      <c r="D152" s="133" t="s">
        <v>1966</v>
      </c>
      <c r="E152" s="260">
        <v>6.3</v>
      </c>
      <c r="F152" s="229">
        <f t="shared" si="181"/>
        <v>156.94883720930238</v>
      </c>
      <c r="G152" s="229">
        <v>156.94883720930238</v>
      </c>
      <c r="H152" s="248"/>
      <c r="I152" s="248"/>
      <c r="J152" s="246">
        <f t="shared" si="182"/>
        <v>250.91162790697683</v>
      </c>
      <c r="K152" s="246">
        <f t="shared" si="183"/>
        <v>257.62325581395356</v>
      </c>
      <c r="L152" s="247">
        <f t="shared" si="184"/>
        <v>274.66046511627917</v>
      </c>
      <c r="M152" s="248">
        <f t="shared" si="185"/>
        <v>280.85581395348845</v>
      </c>
      <c r="N152" s="247">
        <f t="shared" si="186"/>
        <v>290.66511627906988</v>
      </c>
      <c r="O152" s="247"/>
      <c r="P152" s="247"/>
      <c r="Q152" s="246">
        <f t="shared" si="187"/>
        <v>250.91162790697683</v>
      </c>
      <c r="R152" s="246">
        <f t="shared" si="188"/>
        <v>257.62325581395356</v>
      </c>
      <c r="S152" s="247">
        <f t="shared" si="189"/>
        <v>274.66046511627917</v>
      </c>
      <c r="T152" s="247">
        <f t="shared" si="190"/>
        <v>280.85581395348845</v>
      </c>
      <c r="U152" s="247">
        <f t="shared" si="191"/>
        <v>290.66511627906988</v>
      </c>
      <c r="V152" s="247"/>
      <c r="W152" s="247"/>
      <c r="X152" s="246">
        <f t="shared" si="192"/>
        <v>289.11627906976753</v>
      </c>
      <c r="Y152" s="249">
        <f t="shared" si="193"/>
        <v>294.79534883720942</v>
      </c>
      <c r="Z152" s="249">
        <f t="shared" si="194"/>
        <v>369.13953488372107</v>
      </c>
      <c r="AA152" s="247">
        <f t="shared" si="195"/>
        <v>334.54883720930241</v>
      </c>
      <c r="AB152" s="247">
        <f t="shared" si="196"/>
        <v>341.77674418604664</v>
      </c>
      <c r="AC152" s="247">
        <f t="shared" si="197"/>
        <v>408.89302325581411</v>
      </c>
      <c r="AD152" s="247">
        <f t="shared" si="198"/>
        <v>351.06976744186056</v>
      </c>
      <c r="AE152" s="247">
        <f t="shared" si="199"/>
        <v>374.8186046511629</v>
      </c>
      <c r="AF152" s="247">
        <f t="shared" si="200"/>
        <v>474.97674418604669</v>
      </c>
      <c r="AG152" s="247"/>
      <c r="AH152" s="246">
        <f t="shared" si="201"/>
        <v>369.65581395348852</v>
      </c>
      <c r="AI152" s="247">
        <f t="shared" si="202"/>
        <v>394.4372093023257</v>
      </c>
      <c r="AJ152" s="247">
        <f t="shared" si="203"/>
        <v>437.28837209302338</v>
      </c>
    </row>
    <row r="153" spans="1:36">
      <c r="A153" s="247">
        <v>25</v>
      </c>
      <c r="B153" s="253" t="s">
        <v>380</v>
      </c>
      <c r="C153" s="228" t="s">
        <v>380</v>
      </c>
      <c r="D153" s="133" t="s">
        <v>1966</v>
      </c>
      <c r="E153" s="260">
        <v>10</v>
      </c>
      <c r="F153" s="229">
        <f t="shared" si="181"/>
        <v>156.94883720930238</v>
      </c>
      <c r="G153" s="229">
        <v>156.94883720930238</v>
      </c>
      <c r="H153" s="248"/>
      <c r="I153" s="248"/>
      <c r="J153" s="246">
        <f t="shared" si="182"/>
        <v>250.91162790697683</v>
      </c>
      <c r="K153" s="246">
        <f t="shared" si="183"/>
        <v>257.62325581395356</v>
      </c>
      <c r="L153" s="247">
        <f t="shared" si="184"/>
        <v>274.66046511627917</v>
      </c>
      <c r="M153" s="248">
        <f t="shared" si="185"/>
        <v>280.85581395348845</v>
      </c>
      <c r="N153" s="247">
        <f t="shared" si="186"/>
        <v>290.66511627906988</v>
      </c>
      <c r="O153" s="247"/>
      <c r="P153" s="247"/>
      <c r="Q153" s="246">
        <f t="shared" si="187"/>
        <v>250.91162790697683</v>
      </c>
      <c r="R153" s="246">
        <f t="shared" si="188"/>
        <v>257.62325581395356</v>
      </c>
      <c r="S153" s="247">
        <f t="shared" si="189"/>
        <v>274.66046511627917</v>
      </c>
      <c r="T153" s="247">
        <f t="shared" si="190"/>
        <v>280.85581395348845</v>
      </c>
      <c r="U153" s="247">
        <f t="shared" si="191"/>
        <v>290.66511627906988</v>
      </c>
      <c r="V153" s="247"/>
      <c r="W153" s="247"/>
      <c r="X153" s="246">
        <f t="shared" si="192"/>
        <v>289.11627906976753</v>
      </c>
      <c r="Y153" s="249">
        <f t="shared" si="193"/>
        <v>294.79534883720942</v>
      </c>
      <c r="Z153" s="249">
        <f t="shared" si="194"/>
        <v>369.13953488372107</v>
      </c>
      <c r="AA153" s="247">
        <f t="shared" si="195"/>
        <v>334.54883720930241</v>
      </c>
      <c r="AB153" s="247">
        <f t="shared" si="196"/>
        <v>341.77674418604664</v>
      </c>
      <c r="AC153" s="247">
        <f t="shared" si="197"/>
        <v>408.89302325581411</v>
      </c>
      <c r="AD153" s="247">
        <f t="shared" si="198"/>
        <v>351.06976744186056</v>
      </c>
      <c r="AE153" s="247">
        <f t="shared" si="199"/>
        <v>374.8186046511629</v>
      </c>
      <c r="AF153" s="247">
        <f t="shared" si="200"/>
        <v>474.97674418604669</v>
      </c>
      <c r="AG153" s="247"/>
      <c r="AH153" s="246">
        <f t="shared" si="201"/>
        <v>369.65581395348852</v>
      </c>
      <c r="AI153" s="247">
        <f t="shared" si="202"/>
        <v>394.4372093023257</v>
      </c>
      <c r="AJ153" s="247">
        <f t="shared" si="203"/>
        <v>437.28837209302338</v>
      </c>
    </row>
    <row r="154" spans="1:36">
      <c r="A154" s="247">
        <v>32</v>
      </c>
      <c r="B154" s="253" t="s">
        <v>381</v>
      </c>
      <c r="C154" s="228" t="s">
        <v>381</v>
      </c>
      <c r="D154" s="133" t="s">
        <v>1966</v>
      </c>
      <c r="E154" s="260">
        <v>10</v>
      </c>
      <c r="F154" s="229">
        <f t="shared" si="181"/>
        <v>190.50697674418609</v>
      </c>
      <c r="G154" s="229">
        <v>190.50697674418609</v>
      </c>
      <c r="H154" s="248"/>
      <c r="I154" s="248"/>
      <c r="J154" s="246">
        <f t="shared" si="182"/>
        <v>284.46976744186054</v>
      </c>
      <c r="K154" s="246">
        <f t="shared" si="183"/>
        <v>291.18139534883727</v>
      </c>
      <c r="L154" s="247">
        <f t="shared" si="184"/>
        <v>308.21860465116288</v>
      </c>
      <c r="M154" s="248">
        <f t="shared" si="185"/>
        <v>314.41395348837216</v>
      </c>
      <c r="N154" s="247">
        <f t="shared" si="186"/>
        <v>324.22325581395359</v>
      </c>
      <c r="O154" s="247"/>
      <c r="P154" s="247"/>
      <c r="Q154" s="246">
        <f t="shared" si="187"/>
        <v>284.46976744186054</v>
      </c>
      <c r="R154" s="246">
        <f t="shared" si="188"/>
        <v>291.18139534883727</v>
      </c>
      <c r="S154" s="247">
        <f t="shared" si="189"/>
        <v>308.21860465116288</v>
      </c>
      <c r="T154" s="247">
        <f t="shared" si="190"/>
        <v>314.41395348837216</v>
      </c>
      <c r="U154" s="247">
        <f t="shared" si="191"/>
        <v>324.22325581395359</v>
      </c>
      <c r="V154" s="247"/>
      <c r="W154" s="247"/>
      <c r="X154" s="246">
        <f t="shared" si="192"/>
        <v>322.67441860465124</v>
      </c>
      <c r="Y154" s="249">
        <f t="shared" si="193"/>
        <v>328.35348837209312</v>
      </c>
      <c r="Z154" s="249">
        <f t="shared" si="194"/>
        <v>402.69767441860478</v>
      </c>
      <c r="AA154" s="247">
        <f t="shared" si="195"/>
        <v>368.10697674418611</v>
      </c>
      <c r="AB154" s="247">
        <f t="shared" si="196"/>
        <v>375.33488372093035</v>
      </c>
      <c r="AC154" s="247">
        <f t="shared" si="197"/>
        <v>442.45116279069782</v>
      </c>
      <c r="AD154" s="247">
        <f t="shared" si="198"/>
        <v>384.62790697674427</v>
      </c>
      <c r="AE154" s="247">
        <f t="shared" si="199"/>
        <v>408.37674418604661</v>
      </c>
      <c r="AF154" s="247">
        <f t="shared" si="200"/>
        <v>508.5348837209304</v>
      </c>
      <c r="AG154" s="247"/>
      <c r="AH154" s="246">
        <f t="shared" si="201"/>
        <v>403.21395348837223</v>
      </c>
      <c r="AI154" s="247">
        <f t="shared" si="202"/>
        <v>427.99534883720941</v>
      </c>
      <c r="AJ154" s="247">
        <f t="shared" si="203"/>
        <v>470.84651162790709</v>
      </c>
    </row>
    <row r="155" spans="1:36">
      <c r="A155" s="247">
        <v>32</v>
      </c>
      <c r="B155" s="253" t="s">
        <v>382</v>
      </c>
      <c r="C155" s="228" t="s">
        <v>382</v>
      </c>
      <c r="D155" s="133" t="s">
        <v>1966</v>
      </c>
      <c r="E155" s="260">
        <v>16</v>
      </c>
      <c r="F155" s="229">
        <f t="shared" si="181"/>
        <v>225.61395348837218</v>
      </c>
      <c r="G155" s="229">
        <v>225.61395348837218</v>
      </c>
      <c r="H155" s="248"/>
      <c r="I155" s="248"/>
      <c r="J155" s="248"/>
      <c r="K155" s="248"/>
      <c r="L155" s="246">
        <f t="shared" si="184"/>
        <v>343.32558139534899</v>
      </c>
      <c r="M155" s="246">
        <f t="shared" si="185"/>
        <v>349.52093023255827</v>
      </c>
      <c r="N155" s="247">
        <f t="shared" si="186"/>
        <v>359.33023255813964</v>
      </c>
      <c r="O155" s="248"/>
      <c r="P155" s="248"/>
      <c r="Q155" s="248"/>
      <c r="R155" s="248"/>
      <c r="S155" s="246">
        <f t="shared" si="189"/>
        <v>343.32558139534899</v>
      </c>
      <c r="T155" s="246">
        <f t="shared" si="190"/>
        <v>349.52093023255827</v>
      </c>
      <c r="U155" s="247">
        <f t="shared" si="191"/>
        <v>359.33023255813964</v>
      </c>
      <c r="V155" s="247"/>
      <c r="W155" s="247"/>
      <c r="X155" s="247"/>
      <c r="Y155" s="247"/>
      <c r="Z155" s="247"/>
      <c r="AA155" s="246">
        <f t="shared" si="195"/>
        <v>403.21395348837223</v>
      </c>
      <c r="AB155" s="249">
        <f t="shared" si="196"/>
        <v>410.44186046511641</v>
      </c>
      <c r="AC155" s="249">
        <f t="shared" si="197"/>
        <v>477.55813953488394</v>
      </c>
      <c r="AD155" s="247">
        <f t="shared" si="198"/>
        <v>419.73488372093038</v>
      </c>
      <c r="AE155" s="247">
        <f t="shared" si="199"/>
        <v>443.48372093023272</v>
      </c>
      <c r="AF155" s="247">
        <f t="shared" si="200"/>
        <v>543.64186046511645</v>
      </c>
      <c r="AG155" s="247"/>
      <c r="AH155" s="247"/>
      <c r="AI155" s="246">
        <f t="shared" si="202"/>
        <v>463.10232558139546</v>
      </c>
      <c r="AJ155" s="247">
        <f t="shared" si="203"/>
        <v>505.95348837209315</v>
      </c>
    </row>
    <row r="156" spans="1:36">
      <c r="A156" s="247">
        <v>40</v>
      </c>
      <c r="B156" s="253" t="s">
        <v>383</v>
      </c>
      <c r="C156" s="228" t="s">
        <v>383</v>
      </c>
      <c r="D156" s="133" t="s">
        <v>1966</v>
      </c>
      <c r="E156" s="260">
        <v>16</v>
      </c>
      <c r="F156" s="229">
        <f t="shared" si="181"/>
        <v>257.62325581395362</v>
      </c>
      <c r="G156" s="229">
        <v>257.62325581395362</v>
      </c>
      <c r="H156" s="248"/>
      <c r="I156" s="248"/>
      <c r="J156" s="248"/>
      <c r="K156" s="248"/>
      <c r="L156" s="246">
        <f t="shared" si="184"/>
        <v>375.33488372093041</v>
      </c>
      <c r="M156" s="246">
        <f t="shared" si="185"/>
        <v>381.53023255813969</v>
      </c>
      <c r="N156" s="247">
        <f t="shared" si="186"/>
        <v>391.33953488372111</v>
      </c>
      <c r="O156" s="248"/>
      <c r="P156" s="248"/>
      <c r="Q156" s="248"/>
      <c r="R156" s="248"/>
      <c r="S156" s="246">
        <f t="shared" si="189"/>
        <v>375.33488372093041</v>
      </c>
      <c r="T156" s="246">
        <f t="shared" si="190"/>
        <v>381.53023255813969</v>
      </c>
      <c r="U156" s="247">
        <f t="shared" si="191"/>
        <v>391.33953488372111</v>
      </c>
      <c r="V156" s="247"/>
      <c r="W156" s="247"/>
      <c r="X156" s="247"/>
      <c r="Y156" s="247"/>
      <c r="Z156" s="247"/>
      <c r="AA156" s="246">
        <f t="shared" si="195"/>
        <v>435.22325581395364</v>
      </c>
      <c r="AB156" s="249">
        <f t="shared" si="196"/>
        <v>442.45116279069788</v>
      </c>
      <c r="AC156" s="249">
        <f t="shared" si="197"/>
        <v>509.56744186046535</v>
      </c>
      <c r="AD156" s="247">
        <f t="shared" si="198"/>
        <v>451.7441860465118</v>
      </c>
      <c r="AE156" s="247">
        <f t="shared" si="199"/>
        <v>475.49302325581414</v>
      </c>
      <c r="AF156" s="247">
        <f t="shared" si="200"/>
        <v>575.65116279069798</v>
      </c>
      <c r="AG156" s="247"/>
      <c r="AH156" s="247"/>
      <c r="AI156" s="246">
        <f t="shared" si="202"/>
        <v>495.11162790697693</v>
      </c>
      <c r="AJ156" s="247">
        <f t="shared" si="203"/>
        <v>537.96279069767456</v>
      </c>
    </row>
    <row r="157" spans="1:36">
      <c r="A157" s="247">
        <v>50</v>
      </c>
      <c r="B157" s="253" t="s">
        <v>384</v>
      </c>
      <c r="C157" s="228" t="s">
        <v>384</v>
      </c>
      <c r="D157" s="133" t="s">
        <v>1966</v>
      </c>
      <c r="E157" s="260">
        <v>25</v>
      </c>
      <c r="F157" s="229">
        <f t="shared" si="181"/>
        <v>326.28837209302333</v>
      </c>
      <c r="G157" s="229">
        <v>326.28837209302333</v>
      </c>
      <c r="H157" s="248"/>
      <c r="I157" s="248"/>
      <c r="J157" s="248"/>
      <c r="K157" s="248"/>
      <c r="L157" s="248"/>
      <c r="M157" s="248"/>
      <c r="N157" s="249">
        <f t="shared" si="186"/>
        <v>460.00465116279082</v>
      </c>
      <c r="O157" s="248"/>
      <c r="P157" s="248"/>
      <c r="Q157" s="248"/>
      <c r="R157" s="248"/>
      <c r="S157" s="248"/>
      <c r="T157" s="248"/>
      <c r="U157" s="249">
        <f t="shared" si="191"/>
        <v>460.00465116279082</v>
      </c>
      <c r="V157" s="247"/>
      <c r="W157" s="247"/>
      <c r="X157" s="247"/>
      <c r="Y157" s="247"/>
      <c r="Z157" s="247"/>
      <c r="AA157" s="248"/>
      <c r="AB157" s="248"/>
      <c r="AC157" s="248"/>
      <c r="AD157" s="249">
        <f t="shared" si="198"/>
        <v>520.40930232558151</v>
      </c>
      <c r="AE157" s="249">
        <f t="shared" si="199"/>
        <v>544.15813953488384</v>
      </c>
      <c r="AF157" s="249">
        <f t="shared" si="200"/>
        <v>644.31627906976769</v>
      </c>
      <c r="AG157" s="247"/>
      <c r="AH157" s="247"/>
      <c r="AI157" s="248"/>
      <c r="AJ157" s="249">
        <f t="shared" si="203"/>
        <v>606.62790697674427</v>
      </c>
    </row>
    <row r="158" spans="1:36">
      <c r="B158" s="252"/>
      <c r="C158" s="20"/>
      <c r="D158" s="20"/>
      <c r="H158" s="19"/>
      <c r="I158" s="19"/>
      <c r="J158" s="19"/>
      <c r="K158" s="19"/>
      <c r="L158" s="19"/>
      <c r="M158" s="19"/>
      <c r="N158" s="19"/>
      <c r="O158" s="19"/>
      <c r="P158" s="19"/>
      <c r="Q158" s="19"/>
      <c r="R158" s="19"/>
      <c r="S158" s="19"/>
      <c r="T158" s="19"/>
      <c r="U158" s="19"/>
      <c r="V158" s="19"/>
      <c r="W158" s="19"/>
      <c r="X158" s="19"/>
      <c r="Y158" s="19"/>
      <c r="Z158" s="22"/>
      <c r="AA158" s="19"/>
      <c r="AB158" s="19"/>
      <c r="AC158" s="19"/>
      <c r="AD158" s="19"/>
      <c r="AE158" s="19"/>
      <c r="AF158" s="19"/>
      <c r="AG158" s="19"/>
      <c r="AH158" s="19"/>
      <c r="AI158" s="19"/>
      <c r="AJ158" s="19"/>
    </row>
    <row r="159" spans="1:36" ht="15">
      <c r="A159" s="91" t="s">
        <v>1934</v>
      </c>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5"/>
      <c r="AA159" s="39"/>
      <c r="AB159" s="39"/>
      <c r="AC159" s="39"/>
      <c r="AD159" s="39"/>
      <c r="AE159" s="39"/>
      <c r="AF159" s="39"/>
      <c r="AG159" s="39"/>
      <c r="AH159" s="39"/>
      <c r="AI159" s="39"/>
      <c r="AJ159" s="39"/>
    </row>
    <row r="160" spans="1:36">
      <c r="A160" s="247">
        <v>15</v>
      </c>
      <c r="B160" s="253" t="s">
        <v>385</v>
      </c>
      <c r="C160" s="267" t="s">
        <v>386</v>
      </c>
      <c r="D160" s="133" t="s">
        <v>1966</v>
      </c>
      <c r="E160" s="260">
        <v>0.63</v>
      </c>
      <c r="F160" s="229">
        <f t="shared" ref="F160:F167" si="204">G160*(1+$AJ$12)*(1-$AJ$11)</f>
        <v>207.5441860465117</v>
      </c>
      <c r="G160" s="229">
        <v>207.5441860465117</v>
      </c>
      <c r="H160" s="246">
        <f>$H$23+F160</f>
        <v>283.43720930232564</v>
      </c>
      <c r="I160" s="246">
        <f>$I$23+F160</f>
        <v>286.53488372093034</v>
      </c>
      <c r="J160" s="247">
        <f>$J$23+F160</f>
        <v>301.50697674418615</v>
      </c>
      <c r="K160" s="247">
        <f>$K$23+F160</f>
        <v>308.21860465116288</v>
      </c>
      <c r="L160" s="247">
        <f t="shared" ref="L160:L167" si="205">$L$23+F160</f>
        <v>325.25581395348848</v>
      </c>
      <c r="M160" s="248">
        <f t="shared" ref="M160:M167" si="206">$M$23+F160</f>
        <v>331.45116279069782</v>
      </c>
      <c r="N160" s="247">
        <f t="shared" ref="N160:N167" si="207">$N$23+F160</f>
        <v>341.26046511627919</v>
      </c>
      <c r="O160" s="246">
        <f>$O$23+F160</f>
        <v>283.43720930232564</v>
      </c>
      <c r="P160" s="246">
        <f>$P$23+F160</f>
        <v>286.53488372093034</v>
      </c>
      <c r="Q160" s="247">
        <f>$Q$23+F160</f>
        <v>301.50697674418615</v>
      </c>
      <c r="R160" s="247">
        <f>$R$23+F160</f>
        <v>308.21860465116288</v>
      </c>
      <c r="S160" s="247">
        <f t="shared" ref="S160:S167" si="208">$S$23+F160</f>
        <v>325.25581395348848</v>
      </c>
      <c r="T160" s="247">
        <f t="shared" ref="T160:T167" si="209">$T$23+F160</f>
        <v>331.45116279069782</v>
      </c>
      <c r="U160" s="247">
        <f t="shared" ref="U160:U167" si="210">$U$23+F160</f>
        <v>341.26046511627919</v>
      </c>
      <c r="V160" s="246">
        <f>$V$23+F160</f>
        <v>311.83255813953497</v>
      </c>
      <c r="W160" s="246">
        <f>$W$23+F160</f>
        <v>311.31627906976757</v>
      </c>
      <c r="X160" s="247">
        <f>$X$23+F160</f>
        <v>339.7116279069769</v>
      </c>
      <c r="Y160" s="248">
        <f>$Y$23+F160</f>
        <v>345.39069767441873</v>
      </c>
      <c r="Z160" s="247">
        <f>$Z$23+F160</f>
        <v>419.73488372093038</v>
      </c>
      <c r="AA160" s="247">
        <f t="shared" ref="AA160:AA167" si="211">$AA$23+F160</f>
        <v>385.14418604651178</v>
      </c>
      <c r="AB160" s="247">
        <f t="shared" ref="AB160:AB167" si="212">$AB$23+F160</f>
        <v>392.37209302325596</v>
      </c>
      <c r="AC160" s="247">
        <f t="shared" ref="AC160:AC167" si="213">$AC$23+F160</f>
        <v>459.48837209302343</v>
      </c>
      <c r="AD160" s="247">
        <f t="shared" ref="AD160:AD167" si="214">$AD$23+F160</f>
        <v>401.66511627906988</v>
      </c>
      <c r="AE160" s="247">
        <f t="shared" ref="AE160:AE167" si="215">$AE$23+F160</f>
        <v>425.41395348837221</v>
      </c>
      <c r="AF160" s="247">
        <f t="shared" ref="AF160:AF167" si="216">$AF$23+F160</f>
        <v>525.572093023256</v>
      </c>
      <c r="AG160" s="246">
        <f>$AG$23+F160</f>
        <v>392.88837209302335</v>
      </c>
      <c r="AH160" s="247">
        <f>$AH$23+F160</f>
        <v>420.25116279069783</v>
      </c>
      <c r="AI160" s="247">
        <f t="shared" ref="AI160:AI167" si="217">$AI$23+F160</f>
        <v>445.03255813953501</v>
      </c>
      <c r="AJ160" s="247">
        <f t="shared" ref="AJ160:AJ167" si="218">$AJ$23+F160</f>
        <v>487.8837209302327</v>
      </c>
    </row>
    <row r="161" spans="1:36">
      <c r="A161" s="247">
        <v>15</v>
      </c>
      <c r="B161" s="253" t="s">
        <v>387</v>
      </c>
      <c r="C161" s="267" t="s">
        <v>388</v>
      </c>
      <c r="D161" s="133" t="s">
        <v>1966</v>
      </c>
      <c r="E161" s="260">
        <v>1.6</v>
      </c>
      <c r="F161" s="229">
        <f t="shared" si="204"/>
        <v>207.5441860465117</v>
      </c>
      <c r="G161" s="229">
        <v>207.5441860465117</v>
      </c>
      <c r="H161" s="246">
        <f>$H$23+F161</f>
        <v>283.43720930232564</v>
      </c>
      <c r="I161" s="246">
        <f>$I$23+F161</f>
        <v>286.53488372093034</v>
      </c>
      <c r="J161" s="247">
        <f>$J$23+F161</f>
        <v>301.50697674418615</v>
      </c>
      <c r="K161" s="247">
        <f>$K$23+F161</f>
        <v>308.21860465116288</v>
      </c>
      <c r="L161" s="247">
        <f t="shared" si="205"/>
        <v>325.25581395348848</v>
      </c>
      <c r="M161" s="248">
        <f t="shared" si="206"/>
        <v>331.45116279069782</v>
      </c>
      <c r="N161" s="247">
        <f t="shared" si="207"/>
        <v>341.26046511627919</v>
      </c>
      <c r="O161" s="246">
        <f>$O$23+F161</f>
        <v>283.43720930232564</v>
      </c>
      <c r="P161" s="246">
        <f>$P$23+F161</f>
        <v>286.53488372093034</v>
      </c>
      <c r="Q161" s="247">
        <f>$Q$23+F161</f>
        <v>301.50697674418615</v>
      </c>
      <c r="R161" s="247">
        <f>$R$23+F161</f>
        <v>308.21860465116288</v>
      </c>
      <c r="S161" s="247">
        <f t="shared" si="208"/>
        <v>325.25581395348848</v>
      </c>
      <c r="T161" s="247">
        <f t="shared" si="209"/>
        <v>331.45116279069782</v>
      </c>
      <c r="U161" s="247">
        <f t="shared" si="210"/>
        <v>341.26046511627919</v>
      </c>
      <c r="V161" s="246">
        <f>$V$23+F161</f>
        <v>311.83255813953497</v>
      </c>
      <c r="W161" s="246">
        <f>$W$23+F161</f>
        <v>311.31627906976757</v>
      </c>
      <c r="X161" s="247">
        <f>$X$23+F161</f>
        <v>339.7116279069769</v>
      </c>
      <c r="Y161" s="248">
        <f>$Y$23+F161</f>
        <v>345.39069767441873</v>
      </c>
      <c r="Z161" s="247">
        <f>$Z$23+F161</f>
        <v>419.73488372093038</v>
      </c>
      <c r="AA161" s="247">
        <f t="shared" si="211"/>
        <v>385.14418604651178</v>
      </c>
      <c r="AB161" s="247">
        <f t="shared" si="212"/>
        <v>392.37209302325596</v>
      </c>
      <c r="AC161" s="247">
        <f t="shared" si="213"/>
        <v>459.48837209302343</v>
      </c>
      <c r="AD161" s="247">
        <f t="shared" si="214"/>
        <v>401.66511627906988</v>
      </c>
      <c r="AE161" s="247">
        <f t="shared" si="215"/>
        <v>425.41395348837221</v>
      </c>
      <c r="AF161" s="247">
        <f t="shared" si="216"/>
        <v>525.572093023256</v>
      </c>
      <c r="AG161" s="246">
        <f>$AG$23+F161</f>
        <v>392.88837209302335</v>
      </c>
      <c r="AH161" s="247">
        <f>$AH$23+F161</f>
        <v>420.25116279069783</v>
      </c>
      <c r="AI161" s="247">
        <f t="shared" si="217"/>
        <v>445.03255813953501</v>
      </c>
      <c r="AJ161" s="247">
        <f t="shared" si="218"/>
        <v>487.8837209302327</v>
      </c>
    </row>
    <row r="162" spans="1:36">
      <c r="A162" s="247">
        <v>15</v>
      </c>
      <c r="B162" s="253" t="s">
        <v>389</v>
      </c>
      <c r="C162" s="267" t="s">
        <v>390</v>
      </c>
      <c r="D162" s="133" t="s">
        <v>1966</v>
      </c>
      <c r="E162" s="260">
        <v>4</v>
      </c>
      <c r="F162" s="229">
        <f t="shared" si="204"/>
        <v>207.5441860465117</v>
      </c>
      <c r="G162" s="229">
        <v>207.5441860465117</v>
      </c>
      <c r="H162" s="246">
        <f>$H$23+F162</f>
        <v>283.43720930232564</v>
      </c>
      <c r="I162" s="246">
        <f>$I$23+F162</f>
        <v>286.53488372093034</v>
      </c>
      <c r="J162" s="247">
        <f>$J$23+F162</f>
        <v>301.50697674418615</v>
      </c>
      <c r="K162" s="247">
        <f>$K$23+F162</f>
        <v>308.21860465116288</v>
      </c>
      <c r="L162" s="247">
        <f t="shared" si="205"/>
        <v>325.25581395348848</v>
      </c>
      <c r="M162" s="248">
        <f t="shared" si="206"/>
        <v>331.45116279069782</v>
      </c>
      <c r="N162" s="247">
        <f t="shared" si="207"/>
        <v>341.26046511627919</v>
      </c>
      <c r="O162" s="246">
        <f>$O$23+F162</f>
        <v>283.43720930232564</v>
      </c>
      <c r="P162" s="246">
        <f>$P$23+F162</f>
        <v>286.53488372093034</v>
      </c>
      <c r="Q162" s="247">
        <f>$Q$23+F162</f>
        <v>301.50697674418615</v>
      </c>
      <c r="R162" s="247">
        <f>$R$23+F162</f>
        <v>308.21860465116288</v>
      </c>
      <c r="S162" s="247">
        <f t="shared" si="208"/>
        <v>325.25581395348848</v>
      </c>
      <c r="T162" s="247">
        <f t="shared" si="209"/>
        <v>331.45116279069782</v>
      </c>
      <c r="U162" s="247">
        <f t="shared" si="210"/>
        <v>341.26046511627919</v>
      </c>
      <c r="V162" s="246">
        <f>$V$23+F162</f>
        <v>311.83255813953497</v>
      </c>
      <c r="W162" s="246">
        <f>$W$23+F162</f>
        <v>311.31627906976757</v>
      </c>
      <c r="X162" s="247">
        <f>$X$23+F162</f>
        <v>339.7116279069769</v>
      </c>
      <c r="Y162" s="248">
        <f>$Y$23+F162</f>
        <v>345.39069767441873</v>
      </c>
      <c r="Z162" s="247">
        <f>$Z$23+F162</f>
        <v>419.73488372093038</v>
      </c>
      <c r="AA162" s="247">
        <f t="shared" si="211"/>
        <v>385.14418604651178</v>
      </c>
      <c r="AB162" s="247">
        <f t="shared" si="212"/>
        <v>392.37209302325596</v>
      </c>
      <c r="AC162" s="247">
        <f t="shared" si="213"/>
        <v>459.48837209302343</v>
      </c>
      <c r="AD162" s="247">
        <f t="shared" si="214"/>
        <v>401.66511627906988</v>
      </c>
      <c r="AE162" s="247">
        <f t="shared" si="215"/>
        <v>425.41395348837221</v>
      </c>
      <c r="AF162" s="247">
        <f t="shared" si="216"/>
        <v>525.572093023256</v>
      </c>
      <c r="AG162" s="246">
        <f>$AG$23+F162</f>
        <v>392.88837209302335</v>
      </c>
      <c r="AH162" s="247">
        <f>$AH$23+F162</f>
        <v>420.25116279069783</v>
      </c>
      <c r="AI162" s="247">
        <f t="shared" si="217"/>
        <v>445.03255813953501</v>
      </c>
      <c r="AJ162" s="247">
        <f t="shared" si="218"/>
        <v>487.8837209302327</v>
      </c>
    </row>
    <row r="163" spans="1:36">
      <c r="A163" s="247">
        <v>20</v>
      </c>
      <c r="B163" s="253" t="s">
        <v>391</v>
      </c>
      <c r="C163" s="267" t="s">
        <v>392</v>
      </c>
      <c r="D163" s="133" t="s">
        <v>1966</v>
      </c>
      <c r="E163" s="260">
        <v>6.3</v>
      </c>
      <c r="F163" s="229">
        <f t="shared" si="204"/>
        <v>215.28837209302333</v>
      </c>
      <c r="G163" s="229">
        <v>215.28837209302333</v>
      </c>
      <c r="H163" s="246">
        <f>$H$23+F163</f>
        <v>291.18139534883733</v>
      </c>
      <c r="I163" s="246">
        <f>$I$23+F163</f>
        <v>294.27906976744197</v>
      </c>
      <c r="J163" s="246">
        <f>$J$23+F163</f>
        <v>309.25116279069778</v>
      </c>
      <c r="K163" s="246">
        <f>$K$23+F163</f>
        <v>315.96279069767451</v>
      </c>
      <c r="L163" s="247">
        <f t="shared" si="205"/>
        <v>333.00000000000011</v>
      </c>
      <c r="M163" s="248">
        <f t="shared" si="206"/>
        <v>339.19534883720939</v>
      </c>
      <c r="N163" s="247">
        <f t="shared" si="207"/>
        <v>349.00465116279082</v>
      </c>
      <c r="O163" s="246">
        <f>$O$23+F163</f>
        <v>291.18139534883733</v>
      </c>
      <c r="P163" s="246">
        <f>$P$23+F163</f>
        <v>294.27906976744197</v>
      </c>
      <c r="Q163" s="246">
        <f>$Q$23+F163</f>
        <v>309.25116279069778</v>
      </c>
      <c r="R163" s="246">
        <f>$R$23+F163</f>
        <v>315.96279069767451</v>
      </c>
      <c r="S163" s="247">
        <f t="shared" si="208"/>
        <v>333.00000000000011</v>
      </c>
      <c r="T163" s="247">
        <f t="shared" si="209"/>
        <v>339.19534883720939</v>
      </c>
      <c r="U163" s="247">
        <f t="shared" si="210"/>
        <v>349.00465116279082</v>
      </c>
      <c r="V163" s="246">
        <f>$V$23+F163</f>
        <v>319.57674418604665</v>
      </c>
      <c r="W163" s="246">
        <f>$W$23+F163</f>
        <v>319.06046511627915</v>
      </c>
      <c r="X163" s="246">
        <f>$X$23+F163</f>
        <v>347.45581395348847</v>
      </c>
      <c r="Y163" s="249">
        <f>$Y$23+F163</f>
        <v>353.13488372093036</v>
      </c>
      <c r="Z163" s="249">
        <f>$Z$23+F163</f>
        <v>427.47906976744201</v>
      </c>
      <c r="AA163" s="247">
        <f t="shared" si="211"/>
        <v>392.88837209302335</v>
      </c>
      <c r="AB163" s="247">
        <f t="shared" si="212"/>
        <v>400.11627906976759</v>
      </c>
      <c r="AC163" s="247">
        <f t="shared" si="213"/>
        <v>467.23255813953506</v>
      </c>
      <c r="AD163" s="247">
        <f t="shared" si="214"/>
        <v>409.40930232558151</v>
      </c>
      <c r="AE163" s="247">
        <f t="shared" si="215"/>
        <v>433.15813953488384</v>
      </c>
      <c r="AF163" s="247">
        <f t="shared" si="216"/>
        <v>533.31627906976769</v>
      </c>
      <c r="AG163" s="246">
        <f>$AG$23+F163</f>
        <v>400.63255813953504</v>
      </c>
      <c r="AH163" s="246">
        <f>$AH$23+F163</f>
        <v>427.99534883720946</v>
      </c>
      <c r="AI163" s="247">
        <f t="shared" si="217"/>
        <v>452.77674418604664</v>
      </c>
      <c r="AJ163" s="247">
        <f t="shared" si="218"/>
        <v>495.62790697674433</v>
      </c>
    </row>
    <row r="164" spans="1:36">
      <c r="A164" s="247">
        <v>25</v>
      </c>
      <c r="B164" s="253" t="s">
        <v>393</v>
      </c>
      <c r="C164" s="267" t="s">
        <v>394</v>
      </c>
      <c r="D164" s="133" t="s">
        <v>1966</v>
      </c>
      <c r="E164" s="260">
        <v>10</v>
      </c>
      <c r="F164" s="229">
        <f t="shared" si="204"/>
        <v>226.1302325581396</v>
      </c>
      <c r="G164" s="229">
        <v>226.1302325581396</v>
      </c>
      <c r="H164" s="247"/>
      <c r="I164" s="247"/>
      <c r="J164" s="246">
        <f>$J$23+F164</f>
        <v>320.09302325581405</v>
      </c>
      <c r="K164" s="246">
        <f>$K$23+F164</f>
        <v>326.80465116279078</v>
      </c>
      <c r="L164" s="247">
        <f t="shared" si="205"/>
        <v>343.84186046511638</v>
      </c>
      <c r="M164" s="248">
        <f t="shared" si="206"/>
        <v>350.03720930232566</v>
      </c>
      <c r="N164" s="247">
        <f t="shared" si="207"/>
        <v>359.84651162790709</v>
      </c>
      <c r="O164" s="247"/>
      <c r="P164" s="247"/>
      <c r="Q164" s="246">
        <f>$Q$23+F164</f>
        <v>320.09302325581405</v>
      </c>
      <c r="R164" s="246">
        <f>$R$23+F164</f>
        <v>326.80465116279078</v>
      </c>
      <c r="S164" s="247">
        <f t="shared" si="208"/>
        <v>343.84186046511638</v>
      </c>
      <c r="T164" s="247">
        <f t="shared" si="209"/>
        <v>350.03720930232566</v>
      </c>
      <c r="U164" s="247">
        <f t="shared" si="210"/>
        <v>359.84651162790709</v>
      </c>
      <c r="V164" s="247"/>
      <c r="W164" s="247"/>
      <c r="X164" s="246">
        <f>$X$23+F164</f>
        <v>358.29767441860474</v>
      </c>
      <c r="Y164" s="249">
        <f>$Y$23+F164</f>
        <v>363.97674418604663</v>
      </c>
      <c r="Z164" s="249">
        <f>$Z$23+F164</f>
        <v>438.32093023255828</v>
      </c>
      <c r="AA164" s="247">
        <f t="shared" si="211"/>
        <v>403.73023255813962</v>
      </c>
      <c r="AB164" s="247">
        <f t="shared" si="212"/>
        <v>410.95813953488386</v>
      </c>
      <c r="AC164" s="247">
        <f t="shared" si="213"/>
        <v>478.07441860465133</v>
      </c>
      <c r="AD164" s="247">
        <f t="shared" si="214"/>
        <v>420.25116279069778</v>
      </c>
      <c r="AE164" s="247">
        <f t="shared" si="215"/>
        <v>444.00000000000011</v>
      </c>
      <c r="AF164" s="247">
        <f t="shared" si="216"/>
        <v>544.15813953488396</v>
      </c>
      <c r="AG164" s="247"/>
      <c r="AH164" s="246">
        <f>$AH$23+F164</f>
        <v>438.83720930232573</v>
      </c>
      <c r="AI164" s="247">
        <f t="shared" si="217"/>
        <v>463.61860465116291</v>
      </c>
      <c r="AJ164" s="247">
        <f t="shared" si="218"/>
        <v>506.4697674418606</v>
      </c>
    </row>
    <row r="165" spans="1:36">
      <c r="A165" s="247">
        <v>32</v>
      </c>
      <c r="B165" s="253" t="s">
        <v>395</v>
      </c>
      <c r="C165" s="267" t="s">
        <v>396</v>
      </c>
      <c r="D165" s="133" t="s">
        <v>1966</v>
      </c>
      <c r="E165" s="260">
        <v>16</v>
      </c>
      <c r="F165" s="229">
        <f t="shared" si="204"/>
        <v>256.07441860465121</v>
      </c>
      <c r="G165" s="229">
        <v>256.07441860465121</v>
      </c>
      <c r="H165" s="247"/>
      <c r="I165" s="247"/>
      <c r="J165" s="247"/>
      <c r="K165" s="247"/>
      <c r="L165" s="246">
        <f t="shared" si="205"/>
        <v>373.786046511628</v>
      </c>
      <c r="M165" s="246">
        <f t="shared" si="206"/>
        <v>379.98139534883728</v>
      </c>
      <c r="N165" s="247">
        <f t="shared" si="207"/>
        <v>389.79069767441871</v>
      </c>
      <c r="O165" s="247"/>
      <c r="P165" s="247"/>
      <c r="Q165" s="247"/>
      <c r="R165" s="247"/>
      <c r="S165" s="246">
        <f t="shared" si="208"/>
        <v>373.786046511628</v>
      </c>
      <c r="T165" s="246">
        <f t="shared" si="209"/>
        <v>379.98139534883728</v>
      </c>
      <c r="U165" s="247">
        <f t="shared" si="210"/>
        <v>389.79069767441871</v>
      </c>
      <c r="V165" s="247"/>
      <c r="W165" s="247"/>
      <c r="X165" s="247"/>
      <c r="Y165" s="247"/>
      <c r="Z165" s="247"/>
      <c r="AA165" s="246">
        <f t="shared" si="211"/>
        <v>433.67441860465124</v>
      </c>
      <c r="AB165" s="249">
        <f t="shared" si="212"/>
        <v>440.90232558139547</v>
      </c>
      <c r="AC165" s="249">
        <f t="shared" si="213"/>
        <v>508.01860465116295</v>
      </c>
      <c r="AD165" s="247">
        <f t="shared" si="214"/>
        <v>450.19534883720939</v>
      </c>
      <c r="AE165" s="247">
        <f t="shared" si="215"/>
        <v>473.94418604651173</v>
      </c>
      <c r="AF165" s="247">
        <f t="shared" si="216"/>
        <v>574.10232558139546</v>
      </c>
      <c r="AG165" s="247"/>
      <c r="AH165" s="247"/>
      <c r="AI165" s="246">
        <f t="shared" si="217"/>
        <v>493.56279069767453</v>
      </c>
      <c r="AJ165" s="247">
        <f t="shared" si="218"/>
        <v>536.41395348837227</v>
      </c>
    </row>
    <row r="166" spans="1:36">
      <c r="A166" s="247">
        <v>40</v>
      </c>
      <c r="B166" s="253" t="s">
        <v>397</v>
      </c>
      <c r="C166" s="267" t="s">
        <v>398</v>
      </c>
      <c r="D166" s="133" t="s">
        <v>1966</v>
      </c>
      <c r="E166" s="260">
        <v>16</v>
      </c>
      <c r="F166" s="229">
        <f t="shared" si="204"/>
        <v>283.43720930232564</v>
      </c>
      <c r="G166" s="229">
        <v>283.43720930232564</v>
      </c>
      <c r="H166" s="247"/>
      <c r="I166" s="247"/>
      <c r="J166" s="247"/>
      <c r="K166" s="247"/>
      <c r="L166" s="246">
        <f t="shared" si="205"/>
        <v>401.14883720930243</v>
      </c>
      <c r="M166" s="246">
        <f t="shared" si="206"/>
        <v>407.34418604651171</v>
      </c>
      <c r="N166" s="247">
        <f t="shared" si="207"/>
        <v>417.15348837209314</v>
      </c>
      <c r="O166" s="247"/>
      <c r="P166" s="247"/>
      <c r="Q166" s="247"/>
      <c r="R166" s="247"/>
      <c r="S166" s="246">
        <f t="shared" si="208"/>
        <v>401.14883720930243</v>
      </c>
      <c r="T166" s="246">
        <f t="shared" si="209"/>
        <v>407.34418604651171</v>
      </c>
      <c r="U166" s="247">
        <f t="shared" si="210"/>
        <v>417.15348837209314</v>
      </c>
      <c r="V166" s="247"/>
      <c r="W166" s="247"/>
      <c r="X166" s="247"/>
      <c r="Y166" s="247"/>
      <c r="Z166" s="247"/>
      <c r="AA166" s="246">
        <f t="shared" si="211"/>
        <v>461.03720930232566</v>
      </c>
      <c r="AB166" s="249">
        <f t="shared" si="212"/>
        <v>468.2651162790699</v>
      </c>
      <c r="AC166" s="249">
        <f t="shared" si="213"/>
        <v>535.38139534883737</v>
      </c>
      <c r="AD166" s="247">
        <f t="shared" si="214"/>
        <v>477.55813953488382</v>
      </c>
      <c r="AE166" s="247">
        <f t="shared" si="215"/>
        <v>501.30697674418616</v>
      </c>
      <c r="AF166" s="247">
        <f t="shared" si="216"/>
        <v>601.46511627906989</v>
      </c>
      <c r="AG166" s="247"/>
      <c r="AH166" s="247"/>
      <c r="AI166" s="246">
        <f t="shared" si="217"/>
        <v>520.9255813953489</v>
      </c>
      <c r="AJ166" s="247">
        <f t="shared" si="218"/>
        <v>563.7767441860467</v>
      </c>
    </row>
    <row r="167" spans="1:36">
      <c r="A167" s="247">
        <v>50</v>
      </c>
      <c r="B167" s="253" t="s">
        <v>399</v>
      </c>
      <c r="C167" s="267" t="s">
        <v>400</v>
      </c>
      <c r="D167" s="133" t="s">
        <v>1966</v>
      </c>
      <c r="E167" s="260">
        <v>25</v>
      </c>
      <c r="F167" s="229">
        <f t="shared" si="204"/>
        <v>326.28837209302333</v>
      </c>
      <c r="G167" s="229">
        <v>326.28837209302333</v>
      </c>
      <c r="H167" s="247"/>
      <c r="I167" s="247"/>
      <c r="J167" s="247"/>
      <c r="K167" s="247"/>
      <c r="L167" s="246">
        <f t="shared" si="205"/>
        <v>444.00000000000011</v>
      </c>
      <c r="M167" s="246">
        <f t="shared" si="206"/>
        <v>450.19534883720939</v>
      </c>
      <c r="N167" s="247">
        <f t="shared" si="207"/>
        <v>460.00465116279082</v>
      </c>
      <c r="O167" s="247"/>
      <c r="P167" s="247"/>
      <c r="Q167" s="247"/>
      <c r="R167" s="247"/>
      <c r="S167" s="246">
        <f t="shared" si="208"/>
        <v>444.00000000000011</v>
      </c>
      <c r="T167" s="246">
        <f t="shared" si="209"/>
        <v>450.19534883720939</v>
      </c>
      <c r="U167" s="247">
        <f t="shared" si="210"/>
        <v>460.00465116279082</v>
      </c>
      <c r="V167" s="247"/>
      <c r="W167" s="247"/>
      <c r="X167" s="247"/>
      <c r="Y167" s="247"/>
      <c r="Z167" s="247"/>
      <c r="AA167" s="246">
        <f t="shared" si="211"/>
        <v>503.88837209302335</v>
      </c>
      <c r="AB167" s="249">
        <f t="shared" si="212"/>
        <v>511.11627906976759</v>
      </c>
      <c r="AC167" s="249">
        <f t="shared" si="213"/>
        <v>578.23255813953506</v>
      </c>
      <c r="AD167" s="247">
        <f t="shared" si="214"/>
        <v>520.40930232558151</v>
      </c>
      <c r="AE167" s="247">
        <f t="shared" si="215"/>
        <v>544.15813953488384</v>
      </c>
      <c r="AF167" s="247">
        <f t="shared" si="216"/>
        <v>644.31627906976769</v>
      </c>
      <c r="AG167" s="247"/>
      <c r="AH167" s="247"/>
      <c r="AI167" s="246">
        <f t="shared" si="217"/>
        <v>563.7767441860467</v>
      </c>
      <c r="AJ167" s="247">
        <f t="shared" si="218"/>
        <v>606.62790697674427</v>
      </c>
    </row>
    <row r="168" spans="1:36">
      <c r="A168" s="47"/>
      <c r="B168" s="272"/>
      <c r="C168" s="137"/>
      <c r="D168" s="284"/>
      <c r="E168" s="45"/>
      <c r="F168" s="46"/>
      <c r="G168" s="46"/>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row>
    <row r="169" spans="1:36">
      <c r="A169" s="47"/>
      <c r="B169" s="254"/>
      <c r="C169" s="46"/>
      <c r="D169" s="46"/>
      <c r="E169" s="45"/>
      <c r="F169" s="46"/>
      <c r="G169" s="46"/>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row>
    <row r="170" spans="1:36" ht="15.75">
      <c r="A170" s="269" t="s">
        <v>2987</v>
      </c>
      <c r="B170" s="254"/>
      <c r="C170" s="46"/>
      <c r="D170" s="46"/>
      <c r="E170" s="45"/>
      <c r="F170" s="46"/>
      <c r="G170" s="46"/>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row>
    <row r="171" spans="1:36">
      <c r="A171" s="47"/>
      <c r="B171" s="254"/>
      <c r="C171" s="46"/>
      <c r="D171" s="46"/>
      <c r="E171" s="45"/>
      <c r="F171" s="46"/>
      <c r="G171" s="46"/>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row>
    <row r="172" spans="1:36">
      <c r="A172" s="138" t="s">
        <v>1975</v>
      </c>
      <c r="B172" s="254"/>
      <c r="C172" s="46"/>
      <c r="D172" s="46"/>
      <c r="E172" s="45"/>
      <c r="F172" s="46"/>
      <c r="G172" s="46"/>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row>
    <row r="173" spans="1:36">
      <c r="A173" s="138"/>
      <c r="B173" s="254"/>
      <c r="C173" s="46"/>
      <c r="D173" s="46"/>
      <c r="E173" s="45"/>
      <c r="F173" s="46"/>
      <c r="G173" s="46"/>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row>
    <row r="174" spans="1:36">
      <c r="A174" s="247"/>
      <c r="B174" s="281"/>
      <c r="C174" s="339"/>
      <c r="D174" s="133"/>
      <c r="E174" s="282"/>
      <c r="F174" s="340"/>
      <c r="G174" s="340"/>
      <c r="H174" s="513" t="s">
        <v>2981</v>
      </c>
      <c r="I174" s="513"/>
      <c r="J174" s="513"/>
      <c r="K174" s="513"/>
      <c r="L174" s="513"/>
      <c r="M174" s="513"/>
      <c r="N174" s="513"/>
      <c r="O174" s="513"/>
      <c r="P174" s="513"/>
      <c r="Q174" s="513"/>
      <c r="R174" s="513"/>
      <c r="S174" s="513"/>
      <c r="T174" s="513"/>
      <c r="U174" s="513"/>
      <c r="V174" s="513"/>
      <c r="W174" s="513"/>
      <c r="X174" s="513"/>
      <c r="Y174" s="513"/>
      <c r="Z174" s="513"/>
      <c r="AA174" s="513"/>
      <c r="AB174" s="513"/>
      <c r="AC174" s="513"/>
      <c r="AD174" s="513"/>
      <c r="AE174" s="513"/>
      <c r="AF174" s="513"/>
      <c r="AG174" s="513"/>
      <c r="AH174" s="513"/>
      <c r="AI174" s="513"/>
      <c r="AJ174" s="513"/>
    </row>
    <row r="175" spans="1:36">
      <c r="A175" s="247">
        <v>1</v>
      </c>
      <c r="B175" s="281"/>
      <c r="C175" s="339" t="s">
        <v>2982</v>
      </c>
      <c r="D175" s="133" t="s">
        <v>2989</v>
      </c>
      <c r="E175" s="282" t="s">
        <v>539</v>
      </c>
      <c r="F175" s="340">
        <f>G175*(1+$AJ$12)*(1-$AJ$11)</f>
        <v>81.055813953488396</v>
      </c>
      <c r="G175" s="340">
        <v>81.055813953488396</v>
      </c>
      <c r="H175" s="514" t="s">
        <v>2983</v>
      </c>
      <c r="I175" s="514"/>
      <c r="J175" s="514"/>
      <c r="K175" s="514"/>
      <c r="L175" s="514"/>
      <c r="M175" s="514"/>
      <c r="N175" s="514"/>
      <c r="O175" s="514"/>
      <c r="P175" s="514"/>
      <c r="Q175" s="514"/>
      <c r="R175" s="514"/>
      <c r="S175" s="514"/>
      <c r="T175" s="514"/>
      <c r="U175" s="514"/>
      <c r="V175" s="514"/>
      <c r="W175" s="514"/>
      <c r="X175" s="514"/>
      <c r="Y175" s="514"/>
      <c r="Z175" s="514"/>
      <c r="AA175" s="514"/>
      <c r="AB175" s="514"/>
      <c r="AC175" s="514"/>
      <c r="AD175" s="514"/>
      <c r="AE175" s="514"/>
      <c r="AF175" s="514"/>
      <c r="AG175" s="514"/>
      <c r="AH175" s="514"/>
      <c r="AI175" s="514"/>
      <c r="AJ175" s="514"/>
    </row>
    <row r="176" spans="1:36">
      <c r="A176" s="247">
        <v>2</v>
      </c>
      <c r="B176" s="281"/>
      <c r="C176" s="339" t="s">
        <v>165</v>
      </c>
      <c r="D176" s="133" t="s">
        <v>2989</v>
      </c>
      <c r="E176" s="282" t="s">
        <v>539</v>
      </c>
      <c r="F176" s="340">
        <f>G176*(1+$AJ$12)*(1-$AJ$11)</f>
        <v>103.77209302325585</v>
      </c>
      <c r="G176" s="340">
        <v>103.77209302325585</v>
      </c>
      <c r="H176" s="514" t="s">
        <v>2984</v>
      </c>
      <c r="I176" s="514"/>
      <c r="J176" s="514"/>
      <c r="K176" s="514"/>
      <c r="L176" s="514"/>
      <c r="M176" s="514"/>
      <c r="N176" s="514"/>
      <c r="O176" s="514"/>
      <c r="P176" s="514"/>
      <c r="Q176" s="514"/>
      <c r="R176" s="514"/>
      <c r="S176" s="514"/>
      <c r="T176" s="514"/>
      <c r="U176" s="514"/>
      <c r="V176" s="514"/>
      <c r="W176" s="514"/>
      <c r="X176" s="514"/>
      <c r="Y176" s="514"/>
      <c r="Z176" s="514"/>
      <c r="AA176" s="514"/>
      <c r="AB176" s="514"/>
      <c r="AC176" s="514"/>
      <c r="AD176" s="514"/>
      <c r="AE176" s="514"/>
      <c r="AF176" s="514"/>
      <c r="AG176" s="514"/>
      <c r="AH176" s="514"/>
      <c r="AI176" s="514"/>
      <c r="AJ176" s="514"/>
    </row>
    <row r="177" spans="1:36">
      <c r="A177" s="247">
        <v>3</v>
      </c>
      <c r="B177" s="281"/>
      <c r="C177" s="339" t="s">
        <v>167</v>
      </c>
      <c r="D177" s="133" t="s">
        <v>2989</v>
      </c>
      <c r="E177" s="282" t="s">
        <v>539</v>
      </c>
      <c r="F177" s="340">
        <f>G177*(1+$AJ$12)*(1-$AJ$11)</f>
        <v>145.59069767441866</v>
      </c>
      <c r="G177" s="340">
        <v>145.59069767441866</v>
      </c>
      <c r="H177" s="514" t="s">
        <v>2985</v>
      </c>
      <c r="I177" s="514"/>
      <c r="J177" s="514"/>
      <c r="K177" s="514"/>
      <c r="L177" s="514"/>
      <c r="M177" s="514"/>
      <c r="N177" s="514"/>
      <c r="O177" s="514"/>
      <c r="P177" s="514"/>
      <c r="Q177" s="514"/>
      <c r="R177" s="514"/>
      <c r="S177" s="514"/>
      <c r="T177" s="514"/>
      <c r="U177" s="514"/>
      <c r="V177" s="514"/>
      <c r="W177" s="514"/>
      <c r="X177" s="514"/>
      <c r="Y177" s="514"/>
      <c r="Z177" s="514"/>
      <c r="AA177" s="514"/>
      <c r="AB177" s="514"/>
      <c r="AC177" s="514"/>
      <c r="AD177" s="514"/>
      <c r="AE177" s="514"/>
      <c r="AF177" s="514"/>
      <c r="AG177" s="514"/>
      <c r="AH177" s="514"/>
      <c r="AI177" s="514"/>
      <c r="AJ177" s="514"/>
    </row>
    <row r="178" spans="1:36">
      <c r="A178" s="247">
        <v>4</v>
      </c>
      <c r="B178" s="281"/>
      <c r="C178" s="339" t="s">
        <v>169</v>
      </c>
      <c r="D178" s="133" t="s">
        <v>2989</v>
      </c>
      <c r="E178" s="282" t="s">
        <v>539</v>
      </c>
      <c r="F178" s="340">
        <f>G178*(1+$AJ$12)*(1-$AJ$11)</f>
        <v>161.07906976744192</v>
      </c>
      <c r="G178" s="340">
        <v>161.07906976744192</v>
      </c>
      <c r="H178" s="514" t="s">
        <v>2986</v>
      </c>
      <c r="I178" s="514"/>
      <c r="J178" s="514"/>
      <c r="K178" s="514"/>
      <c r="L178" s="514"/>
      <c r="M178" s="514"/>
      <c r="N178" s="514"/>
      <c r="O178" s="514"/>
      <c r="P178" s="514"/>
      <c r="Q178" s="514"/>
      <c r="R178" s="514"/>
      <c r="S178" s="514"/>
      <c r="T178" s="514"/>
      <c r="U178" s="514"/>
      <c r="V178" s="514"/>
      <c r="W178" s="514"/>
      <c r="X178" s="514"/>
      <c r="Y178" s="514"/>
      <c r="Z178" s="514"/>
      <c r="AA178" s="514"/>
      <c r="AB178" s="514"/>
      <c r="AC178" s="514"/>
      <c r="AD178" s="514"/>
      <c r="AE178" s="514"/>
      <c r="AF178" s="514"/>
      <c r="AG178" s="514"/>
      <c r="AH178" s="514"/>
      <c r="AI178" s="514"/>
      <c r="AJ178" s="514"/>
    </row>
    <row r="179" spans="1:36">
      <c r="A179" s="247"/>
      <c r="B179" s="281"/>
      <c r="C179" s="339"/>
      <c r="D179" s="133"/>
      <c r="E179" s="282"/>
      <c r="F179" s="340"/>
      <c r="G179" s="340"/>
      <c r="H179" s="512"/>
      <c r="I179" s="512"/>
      <c r="J179" s="512"/>
      <c r="K179" s="512"/>
      <c r="L179" s="512"/>
      <c r="M179" s="512"/>
      <c r="N179" s="512"/>
      <c r="O179" s="512"/>
      <c r="P179" s="512"/>
      <c r="Q179" s="512"/>
      <c r="R179" s="512"/>
      <c r="S179" s="512"/>
      <c r="T179" s="512"/>
      <c r="U179" s="512"/>
      <c r="V179" s="512"/>
      <c r="W179" s="512"/>
      <c r="X179" s="512"/>
      <c r="Y179" s="512"/>
      <c r="Z179" s="512"/>
      <c r="AA179" s="512"/>
      <c r="AB179" s="512"/>
      <c r="AC179" s="512"/>
      <c r="AD179" s="512"/>
      <c r="AE179" s="512"/>
      <c r="AF179" s="512"/>
      <c r="AG179" s="512"/>
      <c r="AH179" s="512"/>
      <c r="AI179" s="512"/>
      <c r="AJ179" s="512"/>
    </row>
    <row r="180" spans="1:36">
      <c r="A180" s="247"/>
      <c r="B180" s="281"/>
      <c r="C180" s="339"/>
      <c r="D180" s="133"/>
      <c r="E180" s="282"/>
      <c r="F180" s="340"/>
      <c r="G180" s="340"/>
      <c r="H180" s="513" t="s">
        <v>2988</v>
      </c>
      <c r="I180" s="513"/>
      <c r="J180" s="513"/>
      <c r="K180" s="513"/>
      <c r="L180" s="513"/>
      <c r="M180" s="513"/>
      <c r="N180" s="513"/>
      <c r="O180" s="513"/>
      <c r="P180" s="513"/>
      <c r="Q180" s="513"/>
      <c r="R180" s="513"/>
      <c r="S180" s="513"/>
      <c r="T180" s="513"/>
      <c r="U180" s="513"/>
      <c r="V180" s="513"/>
      <c r="W180" s="513"/>
      <c r="X180" s="513"/>
      <c r="Y180" s="513"/>
      <c r="Z180" s="513"/>
      <c r="AA180" s="513"/>
      <c r="AB180" s="513"/>
      <c r="AC180" s="513"/>
      <c r="AD180" s="513"/>
      <c r="AE180" s="513"/>
      <c r="AF180" s="513"/>
      <c r="AG180" s="513"/>
      <c r="AH180" s="513"/>
      <c r="AI180" s="513"/>
      <c r="AJ180" s="513"/>
    </row>
    <row r="181" spans="1:36">
      <c r="A181" s="247">
        <v>5</v>
      </c>
      <c r="B181" s="281"/>
      <c r="C181" s="339" t="s">
        <v>172</v>
      </c>
      <c r="D181" s="133" t="s">
        <v>2989</v>
      </c>
      <c r="E181" s="282" t="s">
        <v>539</v>
      </c>
      <c r="F181" s="340">
        <f>G181*(1+$AJ$12)*(1-$AJ$11)</f>
        <v>103.77209302325585</v>
      </c>
      <c r="G181" s="340">
        <v>103.77209302325585</v>
      </c>
      <c r="H181" s="514" t="s">
        <v>2990</v>
      </c>
      <c r="I181" s="514"/>
      <c r="J181" s="514"/>
      <c r="K181" s="514"/>
      <c r="L181" s="514"/>
      <c r="M181" s="514"/>
      <c r="N181" s="514"/>
      <c r="O181" s="514"/>
      <c r="P181" s="514"/>
      <c r="Q181" s="514"/>
      <c r="R181" s="514"/>
      <c r="S181" s="514"/>
      <c r="T181" s="514"/>
      <c r="U181" s="514"/>
      <c r="V181" s="514"/>
      <c r="W181" s="514"/>
      <c r="X181" s="514"/>
      <c r="Y181" s="514"/>
      <c r="Z181" s="514"/>
      <c r="AA181" s="514"/>
      <c r="AB181" s="514"/>
      <c r="AC181" s="514"/>
      <c r="AD181" s="514"/>
      <c r="AE181" s="514"/>
      <c r="AF181" s="514"/>
      <c r="AG181" s="514"/>
      <c r="AH181" s="514"/>
      <c r="AI181" s="514"/>
      <c r="AJ181" s="514"/>
    </row>
    <row r="182" spans="1:36">
      <c r="A182" s="247">
        <v>6</v>
      </c>
      <c r="B182" s="281"/>
      <c r="C182" s="339" t="s">
        <v>174</v>
      </c>
      <c r="D182" s="133" t="s">
        <v>2989</v>
      </c>
      <c r="E182" s="282" t="s">
        <v>539</v>
      </c>
      <c r="F182" s="340">
        <f>G182*(1+$AJ$12)*(1-$AJ$11)</f>
        <v>145.59069767441866</v>
      </c>
      <c r="G182" s="340">
        <v>145.59069767441866</v>
      </c>
      <c r="H182" s="514" t="s">
        <v>2991</v>
      </c>
      <c r="I182" s="514"/>
      <c r="J182" s="514"/>
      <c r="K182" s="514"/>
      <c r="L182" s="514"/>
      <c r="M182" s="514"/>
      <c r="N182" s="514"/>
      <c r="O182" s="514"/>
      <c r="P182" s="514"/>
      <c r="Q182" s="514"/>
      <c r="R182" s="514"/>
      <c r="S182" s="514"/>
      <c r="T182" s="514"/>
      <c r="U182" s="514"/>
      <c r="V182" s="514"/>
      <c r="W182" s="514"/>
      <c r="X182" s="514"/>
      <c r="Y182" s="514"/>
      <c r="Z182" s="514"/>
      <c r="AA182" s="514"/>
      <c r="AB182" s="514"/>
      <c r="AC182" s="514"/>
      <c r="AD182" s="514"/>
      <c r="AE182" s="514"/>
      <c r="AF182" s="514"/>
      <c r="AG182" s="514"/>
      <c r="AH182" s="514"/>
      <c r="AI182" s="514"/>
      <c r="AJ182" s="514"/>
    </row>
    <row r="183" spans="1:36">
      <c r="A183" s="247">
        <v>7</v>
      </c>
      <c r="B183" s="281"/>
      <c r="C183" s="339" t="s">
        <v>176</v>
      </c>
      <c r="D183" s="133" t="s">
        <v>2989</v>
      </c>
      <c r="E183" s="282" t="s">
        <v>539</v>
      </c>
      <c r="F183" s="340">
        <f>G183*(1+$AJ$12)*(1-$AJ$11)</f>
        <v>161.07906976744192</v>
      </c>
      <c r="G183" s="340">
        <v>161.07906976744192</v>
      </c>
      <c r="H183" s="514" t="s">
        <v>2992</v>
      </c>
      <c r="I183" s="514"/>
      <c r="J183" s="514"/>
      <c r="K183" s="514"/>
      <c r="L183" s="514"/>
      <c r="M183" s="514"/>
      <c r="N183" s="514"/>
      <c r="O183" s="514"/>
      <c r="P183" s="514"/>
      <c r="Q183" s="514"/>
      <c r="R183" s="514"/>
      <c r="S183" s="514"/>
      <c r="T183" s="514"/>
      <c r="U183" s="514"/>
      <c r="V183" s="514"/>
      <c r="W183" s="514"/>
      <c r="X183" s="514"/>
      <c r="Y183" s="514"/>
      <c r="Z183" s="514"/>
      <c r="AA183" s="514"/>
      <c r="AB183" s="514"/>
      <c r="AC183" s="514"/>
      <c r="AD183" s="514"/>
      <c r="AE183" s="514"/>
      <c r="AF183" s="514"/>
      <c r="AG183" s="514"/>
      <c r="AH183" s="514"/>
      <c r="AI183" s="514"/>
      <c r="AJ183" s="514"/>
    </row>
    <row r="184" spans="1:36">
      <c r="A184" s="247"/>
      <c r="B184" s="281"/>
      <c r="C184" s="339"/>
      <c r="D184" s="133"/>
      <c r="E184" s="282"/>
      <c r="F184" s="340"/>
      <c r="G184" s="340"/>
      <c r="H184" s="512"/>
      <c r="I184" s="512"/>
      <c r="J184" s="512"/>
      <c r="K184" s="512"/>
      <c r="L184" s="512"/>
      <c r="M184" s="512"/>
      <c r="N184" s="512"/>
      <c r="O184" s="512"/>
      <c r="P184" s="512"/>
      <c r="Q184" s="512"/>
      <c r="R184" s="512"/>
      <c r="S184" s="512"/>
      <c r="T184" s="512"/>
      <c r="U184" s="512"/>
      <c r="V184" s="512"/>
      <c r="W184" s="512"/>
      <c r="X184" s="512"/>
      <c r="Y184" s="512"/>
      <c r="Z184" s="512"/>
      <c r="AA184" s="512"/>
      <c r="AB184" s="512"/>
      <c r="AC184" s="512"/>
      <c r="AD184" s="512"/>
      <c r="AE184" s="512"/>
      <c r="AF184" s="512"/>
      <c r="AG184" s="512"/>
      <c r="AH184" s="512"/>
      <c r="AI184" s="512"/>
      <c r="AJ184" s="512"/>
    </row>
    <row r="185" spans="1:36">
      <c r="A185" s="247"/>
      <c r="B185" s="281"/>
      <c r="C185" s="339"/>
      <c r="D185" s="133"/>
      <c r="E185" s="282"/>
      <c r="F185" s="340"/>
      <c r="G185" s="340"/>
      <c r="H185" s="513" t="s">
        <v>2993</v>
      </c>
      <c r="I185" s="513"/>
      <c r="J185" s="513"/>
      <c r="K185" s="513"/>
      <c r="L185" s="513"/>
      <c r="M185" s="513"/>
      <c r="N185" s="513"/>
      <c r="O185" s="513"/>
      <c r="P185" s="513"/>
      <c r="Q185" s="513"/>
      <c r="R185" s="513"/>
      <c r="S185" s="513"/>
      <c r="T185" s="513"/>
      <c r="U185" s="513"/>
      <c r="V185" s="513"/>
      <c r="W185" s="513"/>
      <c r="X185" s="513"/>
      <c r="Y185" s="513"/>
      <c r="Z185" s="513"/>
      <c r="AA185" s="513"/>
      <c r="AB185" s="513"/>
      <c r="AC185" s="513"/>
      <c r="AD185" s="513"/>
      <c r="AE185" s="513"/>
      <c r="AF185" s="513"/>
      <c r="AG185" s="513"/>
      <c r="AH185" s="513"/>
      <c r="AI185" s="513"/>
      <c r="AJ185" s="513"/>
    </row>
    <row r="186" spans="1:36">
      <c r="A186" s="247">
        <v>8</v>
      </c>
      <c r="B186" s="281"/>
      <c r="C186" s="339" t="s">
        <v>1047</v>
      </c>
      <c r="D186" s="133" t="s">
        <v>1967</v>
      </c>
      <c r="E186" s="282" t="s">
        <v>539</v>
      </c>
      <c r="F186" s="340">
        <f t="shared" ref="F186:F191" si="219">G186*(1+$AJ$12)*(1-$AJ$11)</f>
        <v>188.9581395348838</v>
      </c>
      <c r="G186" s="340">
        <v>188.9581395348838</v>
      </c>
      <c r="H186" s="514" t="s">
        <v>2994</v>
      </c>
      <c r="I186" s="514"/>
      <c r="J186" s="514"/>
      <c r="K186" s="514"/>
      <c r="L186" s="514"/>
      <c r="M186" s="514"/>
      <c r="N186" s="514"/>
      <c r="O186" s="514"/>
      <c r="P186" s="514"/>
      <c r="Q186" s="514"/>
      <c r="R186" s="514"/>
      <c r="S186" s="514"/>
      <c r="T186" s="514"/>
      <c r="U186" s="514"/>
      <c r="V186" s="514"/>
      <c r="W186" s="514"/>
      <c r="X186" s="514"/>
      <c r="Y186" s="514"/>
      <c r="Z186" s="514"/>
      <c r="AA186" s="514"/>
      <c r="AB186" s="514"/>
      <c r="AC186" s="514"/>
      <c r="AD186" s="514"/>
      <c r="AE186" s="514"/>
      <c r="AF186" s="514"/>
      <c r="AG186" s="514"/>
      <c r="AH186" s="514"/>
      <c r="AI186" s="514"/>
      <c r="AJ186" s="514"/>
    </row>
    <row r="187" spans="1:36">
      <c r="A187" s="247">
        <v>9</v>
      </c>
      <c r="B187" s="281"/>
      <c r="C187" s="339" t="s">
        <v>1968</v>
      </c>
      <c r="D187" s="133" t="s">
        <v>1967</v>
      </c>
      <c r="E187" s="282" t="s">
        <v>539</v>
      </c>
      <c r="F187" s="340">
        <f t="shared" si="219"/>
        <v>188.9581395348838</v>
      </c>
      <c r="G187" s="340">
        <v>188.9581395348838</v>
      </c>
      <c r="H187" s="514" t="s">
        <v>2995</v>
      </c>
      <c r="I187" s="514"/>
      <c r="J187" s="514"/>
      <c r="K187" s="514"/>
      <c r="L187" s="514"/>
      <c r="M187" s="514"/>
      <c r="N187" s="514"/>
      <c r="O187" s="514"/>
      <c r="P187" s="514"/>
      <c r="Q187" s="514"/>
      <c r="R187" s="514"/>
      <c r="S187" s="514"/>
      <c r="T187" s="514"/>
      <c r="U187" s="514"/>
      <c r="V187" s="514"/>
      <c r="W187" s="514"/>
      <c r="X187" s="514"/>
      <c r="Y187" s="514"/>
      <c r="Z187" s="514"/>
      <c r="AA187" s="514"/>
      <c r="AB187" s="514"/>
      <c r="AC187" s="514"/>
      <c r="AD187" s="514"/>
      <c r="AE187" s="514"/>
      <c r="AF187" s="514"/>
      <c r="AG187" s="514"/>
      <c r="AH187" s="514"/>
      <c r="AI187" s="514"/>
      <c r="AJ187" s="514"/>
    </row>
    <row r="188" spans="1:36">
      <c r="A188" s="247">
        <v>10</v>
      </c>
      <c r="B188" s="281"/>
      <c r="C188" s="455" t="s">
        <v>1971</v>
      </c>
      <c r="D188" s="133" t="s">
        <v>1972</v>
      </c>
      <c r="E188" s="282" t="s">
        <v>539</v>
      </c>
      <c r="F188" s="340">
        <f t="shared" si="219"/>
        <v>261.23720930232571</v>
      </c>
      <c r="G188" s="340">
        <v>261.23720930232571</v>
      </c>
      <c r="H188" s="514" t="s">
        <v>2996</v>
      </c>
      <c r="I188" s="514"/>
      <c r="J188" s="514"/>
      <c r="K188" s="514"/>
      <c r="L188" s="514"/>
      <c r="M188" s="514"/>
      <c r="N188" s="514"/>
      <c r="O188" s="514"/>
      <c r="P188" s="514"/>
      <c r="Q188" s="514"/>
      <c r="R188" s="514"/>
      <c r="S188" s="514"/>
      <c r="T188" s="514"/>
      <c r="U188" s="514"/>
      <c r="V188" s="514"/>
      <c r="W188" s="514"/>
      <c r="X188" s="514"/>
      <c r="Y188" s="514"/>
      <c r="Z188" s="514"/>
      <c r="AA188" s="514"/>
      <c r="AB188" s="514"/>
      <c r="AC188" s="514"/>
      <c r="AD188" s="514"/>
      <c r="AE188" s="514"/>
      <c r="AF188" s="514"/>
      <c r="AG188" s="514"/>
      <c r="AH188" s="514"/>
      <c r="AI188" s="514"/>
      <c r="AJ188" s="514"/>
    </row>
    <row r="189" spans="1:36">
      <c r="A189" s="247">
        <v>11</v>
      </c>
      <c r="B189" s="281"/>
      <c r="C189" s="455" t="s">
        <v>1973</v>
      </c>
      <c r="D189" s="133" t="s">
        <v>1972</v>
      </c>
      <c r="E189" s="282" t="s">
        <v>539</v>
      </c>
      <c r="F189" s="340">
        <f t="shared" si="219"/>
        <v>261.23720930232571</v>
      </c>
      <c r="G189" s="340">
        <v>261.23720930232571</v>
      </c>
      <c r="H189" s="514" t="s">
        <v>2997</v>
      </c>
      <c r="I189" s="514"/>
      <c r="J189" s="514"/>
      <c r="K189" s="514"/>
      <c r="L189" s="514"/>
      <c r="M189" s="514"/>
      <c r="N189" s="514"/>
      <c r="O189" s="514"/>
      <c r="P189" s="514"/>
      <c r="Q189" s="514"/>
      <c r="R189" s="514"/>
      <c r="S189" s="514"/>
      <c r="T189" s="514"/>
      <c r="U189" s="514"/>
      <c r="V189" s="514"/>
      <c r="W189" s="514"/>
      <c r="X189" s="514"/>
      <c r="Y189" s="514"/>
      <c r="Z189" s="514"/>
      <c r="AA189" s="514"/>
      <c r="AB189" s="514"/>
      <c r="AC189" s="514"/>
      <c r="AD189" s="514"/>
      <c r="AE189" s="514"/>
      <c r="AF189" s="514"/>
      <c r="AG189" s="514"/>
      <c r="AH189" s="514"/>
      <c r="AI189" s="514"/>
      <c r="AJ189" s="514"/>
    </row>
    <row r="190" spans="1:36">
      <c r="A190" s="247">
        <v>12</v>
      </c>
      <c r="B190" s="281"/>
      <c r="C190" s="455" t="s">
        <v>1976</v>
      </c>
      <c r="D190" s="133" t="s">
        <v>1978</v>
      </c>
      <c r="E190" s="282" t="s">
        <v>539</v>
      </c>
      <c r="F190" s="340">
        <f t="shared" si="219"/>
        <v>308.73488372093038</v>
      </c>
      <c r="G190" s="340">
        <v>308.73488372093038</v>
      </c>
      <c r="H190" s="514" t="s">
        <v>2998</v>
      </c>
      <c r="I190" s="514"/>
      <c r="J190" s="514"/>
      <c r="K190" s="514"/>
      <c r="L190" s="514"/>
      <c r="M190" s="514"/>
      <c r="N190" s="514"/>
      <c r="O190" s="514"/>
      <c r="P190" s="514"/>
      <c r="Q190" s="514"/>
      <c r="R190" s="514"/>
      <c r="S190" s="514"/>
      <c r="T190" s="514"/>
      <c r="U190" s="514"/>
      <c r="V190" s="514"/>
      <c r="W190" s="514"/>
      <c r="X190" s="514"/>
      <c r="Y190" s="514"/>
      <c r="Z190" s="514"/>
      <c r="AA190" s="514"/>
      <c r="AB190" s="514"/>
      <c r="AC190" s="514"/>
      <c r="AD190" s="514"/>
      <c r="AE190" s="514"/>
      <c r="AF190" s="514"/>
      <c r="AG190" s="514"/>
      <c r="AH190" s="514"/>
      <c r="AI190" s="514"/>
      <c r="AJ190" s="514"/>
    </row>
    <row r="191" spans="1:36">
      <c r="A191" s="247">
        <v>13</v>
      </c>
      <c r="B191" s="281"/>
      <c r="C191" s="455" t="s">
        <v>1977</v>
      </c>
      <c r="D191" s="133" t="s">
        <v>1978</v>
      </c>
      <c r="E191" s="282" t="s">
        <v>539</v>
      </c>
      <c r="F191" s="340">
        <f t="shared" si="219"/>
        <v>308.73488372093038</v>
      </c>
      <c r="G191" s="340">
        <v>308.73488372093038</v>
      </c>
      <c r="H191" s="514" t="s">
        <v>2999</v>
      </c>
      <c r="I191" s="514"/>
      <c r="J191" s="514"/>
      <c r="K191" s="514"/>
      <c r="L191" s="514"/>
      <c r="M191" s="514"/>
      <c r="N191" s="514"/>
      <c r="O191" s="514"/>
      <c r="P191" s="514"/>
      <c r="Q191" s="514"/>
      <c r="R191" s="514"/>
      <c r="S191" s="514"/>
      <c r="T191" s="514"/>
      <c r="U191" s="514"/>
      <c r="V191" s="514"/>
      <c r="W191" s="514"/>
      <c r="X191" s="514"/>
      <c r="Y191" s="514"/>
      <c r="Z191" s="514"/>
      <c r="AA191" s="514"/>
      <c r="AB191" s="514"/>
      <c r="AC191" s="514"/>
      <c r="AD191" s="514"/>
      <c r="AE191" s="514"/>
      <c r="AF191" s="514"/>
      <c r="AG191" s="514"/>
      <c r="AH191" s="514"/>
      <c r="AI191" s="514"/>
      <c r="AJ191" s="514"/>
    </row>
    <row r="192" spans="1:36">
      <c r="A192" s="247"/>
      <c r="B192" s="281"/>
      <c r="C192" s="339"/>
      <c r="D192" s="133"/>
      <c r="E192" s="282"/>
      <c r="F192" s="340"/>
      <c r="G192" s="340"/>
      <c r="H192" s="512"/>
      <c r="I192" s="512"/>
      <c r="J192" s="512"/>
      <c r="K192" s="512"/>
      <c r="L192" s="512"/>
      <c r="M192" s="512"/>
      <c r="N192" s="512"/>
      <c r="O192" s="512"/>
      <c r="P192" s="512"/>
      <c r="Q192" s="512"/>
      <c r="R192" s="512"/>
      <c r="S192" s="512"/>
      <c r="T192" s="512"/>
      <c r="U192" s="512"/>
      <c r="V192" s="512"/>
      <c r="W192" s="512"/>
      <c r="X192" s="512"/>
      <c r="Y192" s="512"/>
      <c r="Z192" s="512"/>
      <c r="AA192" s="512"/>
      <c r="AB192" s="512"/>
      <c r="AC192" s="512"/>
      <c r="AD192" s="512"/>
      <c r="AE192" s="512"/>
      <c r="AF192" s="512"/>
      <c r="AG192" s="512"/>
      <c r="AH192" s="512"/>
      <c r="AI192" s="512"/>
      <c r="AJ192" s="512"/>
    </row>
    <row r="193" spans="1:36">
      <c r="A193" s="247"/>
      <c r="B193" s="281"/>
      <c r="C193" s="339"/>
      <c r="D193" s="133"/>
      <c r="E193" s="282"/>
      <c r="F193" s="340"/>
      <c r="G193" s="340"/>
      <c r="H193" s="513" t="s">
        <v>3000</v>
      </c>
      <c r="I193" s="513"/>
      <c r="J193" s="513"/>
      <c r="K193" s="513"/>
      <c r="L193" s="513"/>
      <c r="M193" s="513"/>
      <c r="N193" s="513"/>
      <c r="O193" s="513"/>
      <c r="P193" s="513"/>
      <c r="Q193" s="513"/>
      <c r="R193" s="513"/>
      <c r="S193" s="513"/>
      <c r="T193" s="513"/>
      <c r="U193" s="513"/>
      <c r="V193" s="513"/>
      <c r="W193" s="513"/>
      <c r="X193" s="513"/>
      <c r="Y193" s="513"/>
      <c r="Z193" s="513"/>
      <c r="AA193" s="513"/>
      <c r="AB193" s="513"/>
      <c r="AC193" s="513"/>
      <c r="AD193" s="513"/>
      <c r="AE193" s="513"/>
      <c r="AF193" s="513"/>
      <c r="AG193" s="513"/>
      <c r="AH193" s="513"/>
      <c r="AI193" s="513"/>
      <c r="AJ193" s="513"/>
    </row>
    <row r="194" spans="1:36">
      <c r="A194" s="247">
        <v>14</v>
      </c>
      <c r="B194" s="281"/>
      <c r="C194" s="339" t="s">
        <v>2899</v>
      </c>
      <c r="D194" s="133" t="s">
        <v>1421</v>
      </c>
      <c r="E194" s="282" t="s">
        <v>539</v>
      </c>
      <c r="F194" s="340">
        <f>G194*(1+$AJ$12)*(1-$AJ$11)</f>
        <v>36.4</v>
      </c>
      <c r="G194" s="340">
        <v>36.4</v>
      </c>
      <c r="H194" s="514" t="s">
        <v>3001</v>
      </c>
      <c r="I194" s="514"/>
      <c r="J194" s="514"/>
      <c r="K194" s="514"/>
      <c r="L194" s="514"/>
      <c r="M194" s="514"/>
      <c r="N194" s="514"/>
      <c r="O194" s="514"/>
      <c r="P194" s="514"/>
      <c r="Q194" s="514"/>
      <c r="R194" s="514"/>
      <c r="S194" s="514"/>
      <c r="T194" s="514"/>
      <c r="U194" s="514"/>
      <c r="V194" s="514"/>
      <c r="W194" s="514"/>
      <c r="X194" s="514"/>
      <c r="Y194" s="514"/>
      <c r="Z194" s="514"/>
      <c r="AA194" s="514"/>
      <c r="AB194" s="514"/>
      <c r="AC194" s="514"/>
      <c r="AD194" s="514"/>
      <c r="AE194" s="514"/>
      <c r="AF194" s="514"/>
      <c r="AG194" s="514"/>
      <c r="AH194" s="514"/>
      <c r="AI194" s="514"/>
      <c r="AJ194" s="514"/>
    </row>
    <row r="195" spans="1:36">
      <c r="A195" s="247">
        <v>15</v>
      </c>
      <c r="B195" s="281"/>
      <c r="C195" s="339" t="s">
        <v>2900</v>
      </c>
      <c r="D195" s="133" t="s">
        <v>1421</v>
      </c>
      <c r="E195" s="282" t="s">
        <v>539</v>
      </c>
      <c r="F195" s="340">
        <f>G195*(1+$AJ$12)*(1-$AJ$11)</f>
        <v>49</v>
      </c>
      <c r="G195" s="340">
        <v>49</v>
      </c>
      <c r="H195" s="514" t="s">
        <v>3002</v>
      </c>
      <c r="I195" s="514"/>
      <c r="J195" s="514"/>
      <c r="K195" s="514"/>
      <c r="L195" s="514"/>
      <c r="M195" s="514"/>
      <c r="N195" s="514"/>
      <c r="O195" s="514"/>
      <c r="P195" s="514"/>
      <c r="Q195" s="514"/>
      <c r="R195" s="514"/>
      <c r="S195" s="514"/>
      <c r="T195" s="514"/>
      <c r="U195" s="514"/>
      <c r="V195" s="514"/>
      <c r="W195" s="514"/>
      <c r="X195" s="514"/>
      <c r="Y195" s="514"/>
      <c r="Z195" s="514"/>
      <c r="AA195" s="514"/>
      <c r="AB195" s="514"/>
      <c r="AC195" s="514"/>
      <c r="AD195" s="514"/>
      <c r="AE195" s="514"/>
      <c r="AF195" s="514"/>
      <c r="AG195" s="514"/>
      <c r="AH195" s="514"/>
      <c r="AI195" s="514"/>
      <c r="AJ195" s="514"/>
    </row>
    <row r="196" spans="1:36">
      <c r="A196" s="247"/>
      <c r="B196" s="281"/>
      <c r="C196" s="339"/>
      <c r="D196" s="133"/>
      <c r="E196" s="282"/>
      <c r="F196" s="340"/>
      <c r="G196" s="340"/>
      <c r="H196" s="512"/>
      <c r="I196" s="512"/>
      <c r="J196" s="512"/>
      <c r="K196" s="512"/>
      <c r="L196" s="512"/>
      <c r="M196" s="512"/>
      <c r="N196" s="512"/>
      <c r="O196" s="512"/>
      <c r="P196" s="512"/>
      <c r="Q196" s="512"/>
      <c r="R196" s="512"/>
      <c r="S196" s="512"/>
      <c r="T196" s="512"/>
      <c r="U196" s="512"/>
      <c r="V196" s="512"/>
      <c r="W196" s="512"/>
      <c r="X196" s="512"/>
      <c r="Y196" s="512"/>
      <c r="Z196" s="512"/>
      <c r="AA196" s="512"/>
      <c r="AB196" s="512"/>
      <c r="AC196" s="512"/>
      <c r="AD196" s="512"/>
      <c r="AE196" s="512"/>
      <c r="AF196" s="512"/>
      <c r="AG196" s="512"/>
      <c r="AH196" s="512"/>
      <c r="AI196" s="512"/>
      <c r="AJ196" s="512"/>
    </row>
    <row r="197" spans="1:36">
      <c r="A197" s="247">
        <v>16</v>
      </c>
      <c r="B197" s="281"/>
      <c r="C197" s="339" t="s">
        <v>3004</v>
      </c>
      <c r="D197" s="133" t="s">
        <v>3003</v>
      </c>
      <c r="E197" s="282" t="s">
        <v>539</v>
      </c>
      <c r="F197" s="340">
        <f>G197*(1+$AJ$12)*(1-$AJ$11)</f>
        <v>57.306976744186066</v>
      </c>
      <c r="G197" s="340">
        <v>57.306976744186066</v>
      </c>
      <c r="H197" s="514" t="s">
        <v>3005</v>
      </c>
      <c r="I197" s="514"/>
      <c r="J197" s="514"/>
      <c r="K197" s="514"/>
      <c r="L197" s="514"/>
      <c r="M197" s="514"/>
      <c r="N197" s="514"/>
      <c r="O197" s="514"/>
      <c r="P197" s="514"/>
      <c r="Q197" s="514"/>
      <c r="R197" s="514"/>
      <c r="S197" s="514"/>
      <c r="T197" s="514"/>
      <c r="U197" s="514"/>
      <c r="V197" s="514"/>
      <c r="W197" s="514"/>
      <c r="X197" s="514"/>
      <c r="Y197" s="514"/>
      <c r="Z197" s="514"/>
      <c r="AA197" s="514"/>
      <c r="AB197" s="514"/>
      <c r="AC197" s="514"/>
      <c r="AD197" s="514"/>
      <c r="AE197" s="514"/>
      <c r="AF197" s="514"/>
      <c r="AG197" s="514"/>
      <c r="AH197" s="514"/>
      <c r="AI197" s="514"/>
      <c r="AJ197" s="514"/>
    </row>
    <row r="198" spans="1:36">
      <c r="A198" s="47"/>
      <c r="B198" s="254"/>
      <c r="C198" s="285"/>
      <c r="D198" s="284"/>
      <c r="E198" s="45"/>
      <c r="F198" s="47"/>
      <c r="G198" s="47"/>
      <c r="H198" s="138"/>
      <c r="I198" s="138"/>
      <c r="J198" s="138"/>
      <c r="K198" s="138"/>
      <c r="L198" s="138"/>
      <c r="M198" s="138"/>
      <c r="N198" s="138"/>
      <c r="O198" s="138"/>
      <c r="P198" s="138"/>
      <c r="Q198" s="138"/>
      <c r="R198" s="138"/>
      <c r="S198" s="138"/>
      <c r="T198" s="138"/>
      <c r="U198" s="138"/>
      <c r="V198" s="138"/>
      <c r="W198" s="138"/>
      <c r="X198" s="138"/>
      <c r="Y198" s="138"/>
      <c r="Z198" s="138"/>
      <c r="AA198" s="138"/>
      <c r="AB198" s="138"/>
      <c r="AC198" s="138"/>
      <c r="AD198" s="138"/>
      <c r="AE198" s="138"/>
      <c r="AF198" s="138"/>
      <c r="AG198" s="138"/>
      <c r="AH198" s="138"/>
      <c r="AI198" s="138"/>
      <c r="AJ198" s="138"/>
    </row>
    <row r="199" spans="1:36">
      <c r="A199" s="47"/>
      <c r="B199" s="254"/>
      <c r="C199" s="46"/>
      <c r="D199" s="46"/>
      <c r="E199" s="45"/>
      <c r="F199" s="46"/>
      <c r="G199" s="46"/>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row>
    <row r="200" spans="1:36" ht="15.75">
      <c r="A200" s="269" t="s">
        <v>1981</v>
      </c>
      <c r="B200" s="254"/>
      <c r="C200" s="46"/>
      <c r="D200" s="46"/>
      <c r="E200" s="45"/>
      <c r="F200" s="46"/>
      <c r="G200" s="46"/>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row>
    <row r="201" spans="1:36">
      <c r="A201" s="47"/>
      <c r="B201" s="254"/>
      <c r="C201" s="46"/>
      <c r="D201" s="46"/>
      <c r="E201" s="45"/>
      <c r="F201" s="46"/>
      <c r="G201" s="46"/>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row>
    <row r="202" spans="1:36">
      <c r="A202" s="47"/>
      <c r="B202" s="254"/>
      <c r="C202" s="46"/>
      <c r="D202" s="46"/>
      <c r="E202" s="45"/>
      <c r="F202" s="46"/>
      <c r="G202" s="46"/>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row>
    <row r="203" spans="1:36" ht="12.75" customHeight="1">
      <c r="A203" s="521" t="s">
        <v>157</v>
      </c>
      <c r="B203" s="523" t="s">
        <v>158</v>
      </c>
      <c r="C203" s="524" t="s">
        <v>1980</v>
      </c>
      <c r="D203" s="530" t="s">
        <v>1345</v>
      </c>
      <c r="E203" s="521" t="s">
        <v>159</v>
      </c>
      <c r="F203" s="515" t="s">
        <v>1920</v>
      </c>
      <c r="G203" s="515" t="s">
        <v>1920</v>
      </c>
      <c r="H203" s="527" t="s">
        <v>161</v>
      </c>
      <c r="I203" s="528"/>
      <c r="J203" s="528"/>
      <c r="K203" s="528"/>
      <c r="L203" s="528"/>
      <c r="M203" s="528"/>
      <c r="N203" s="528"/>
      <c r="O203" s="528"/>
      <c r="P203" s="528"/>
      <c r="Q203" s="528"/>
      <c r="R203" s="528"/>
      <c r="S203" s="528"/>
      <c r="T203" s="529"/>
      <c r="W203" s="444"/>
      <c r="X203" s="21"/>
      <c r="Y203" s="21"/>
      <c r="Z203" s="21"/>
      <c r="AA203" s="21"/>
      <c r="AB203" s="21"/>
      <c r="AC203" s="21"/>
      <c r="AD203" s="21"/>
      <c r="AE203" s="21"/>
      <c r="AF203" s="21"/>
      <c r="AG203" s="21"/>
      <c r="AH203" s="21"/>
      <c r="AI203" s="21"/>
      <c r="AJ203" s="21"/>
    </row>
    <row r="204" spans="1:36" ht="12.75" customHeight="1">
      <c r="A204" s="521"/>
      <c r="B204" s="523"/>
      <c r="C204" s="524"/>
      <c r="D204" s="531"/>
      <c r="E204" s="521"/>
      <c r="F204" s="515"/>
      <c r="G204" s="515"/>
      <c r="H204" s="546" t="s">
        <v>1873</v>
      </c>
      <c r="I204" s="547"/>
      <c r="J204" s="547"/>
      <c r="K204" s="547"/>
      <c r="L204" s="547"/>
      <c r="M204" s="547"/>
      <c r="N204" s="547"/>
      <c r="O204" s="547"/>
      <c r="P204" s="548"/>
      <c r="Q204" s="546" t="s">
        <v>1922</v>
      </c>
      <c r="R204" s="547"/>
      <c r="S204" s="547"/>
      <c r="T204" s="548"/>
      <c r="W204" s="444"/>
      <c r="X204" s="21"/>
      <c r="Y204" s="21"/>
      <c r="Z204" s="21"/>
      <c r="AA204" s="21"/>
      <c r="AB204" s="21"/>
      <c r="AC204" s="21"/>
      <c r="AD204" s="21"/>
      <c r="AE204" s="21"/>
      <c r="AF204" s="21"/>
      <c r="AG204" s="21"/>
      <c r="AH204" s="21"/>
      <c r="AI204" s="21"/>
      <c r="AJ204" s="21"/>
    </row>
    <row r="205" spans="1:36">
      <c r="A205" s="521"/>
      <c r="B205" s="523"/>
      <c r="C205" s="524"/>
      <c r="D205" s="531"/>
      <c r="E205" s="521"/>
      <c r="F205" s="515"/>
      <c r="G205" s="515"/>
      <c r="H205" s="540" t="s">
        <v>1983</v>
      </c>
      <c r="I205" s="541"/>
      <c r="J205" s="541"/>
      <c r="K205" s="541"/>
      <c r="L205" s="541"/>
      <c r="M205" s="542"/>
      <c r="N205" s="540" t="s">
        <v>1984</v>
      </c>
      <c r="O205" s="541"/>
      <c r="P205" s="542"/>
      <c r="Q205" s="540" t="s">
        <v>1982</v>
      </c>
      <c r="R205" s="541"/>
      <c r="S205" s="541"/>
      <c r="T205" s="542"/>
      <c r="W205" s="445"/>
      <c r="X205" s="21"/>
      <c r="Y205" s="21"/>
      <c r="Z205" s="21"/>
      <c r="AA205" s="21"/>
      <c r="AB205" s="21"/>
      <c r="AC205" s="21"/>
      <c r="AD205" s="21"/>
      <c r="AE205" s="21"/>
      <c r="AF205" s="21"/>
      <c r="AG205" s="21"/>
      <c r="AH205" s="21"/>
      <c r="AI205" s="21"/>
      <c r="AJ205" s="21"/>
    </row>
    <row r="206" spans="1:36">
      <c r="A206" s="521"/>
      <c r="B206" s="523"/>
      <c r="C206" s="524"/>
      <c r="D206" s="531"/>
      <c r="E206" s="521"/>
      <c r="F206" s="515"/>
      <c r="G206" s="515"/>
      <c r="H206" s="540" t="s">
        <v>1882</v>
      </c>
      <c r="I206" s="541"/>
      <c r="J206" s="542"/>
      <c r="K206" s="540" t="s">
        <v>1883</v>
      </c>
      <c r="L206" s="541"/>
      <c r="M206" s="542"/>
      <c r="N206" s="540" t="s">
        <v>1882</v>
      </c>
      <c r="O206" s="542"/>
      <c r="P206" s="244" t="s">
        <v>162</v>
      </c>
      <c r="Q206" s="540" t="s">
        <v>1882</v>
      </c>
      <c r="R206" s="541"/>
      <c r="S206" s="541"/>
      <c r="T206" s="542"/>
      <c r="W206" s="445"/>
      <c r="X206" s="21"/>
      <c r="Y206" s="21"/>
      <c r="Z206" s="21"/>
      <c r="AA206" s="21"/>
      <c r="AB206" s="21"/>
      <c r="AC206" s="21"/>
      <c r="AD206" s="21"/>
      <c r="AE206" s="21"/>
      <c r="AF206" s="21"/>
      <c r="AG206" s="21"/>
      <c r="AH206" s="21"/>
      <c r="AI206" s="21"/>
      <c r="AJ206" s="21"/>
    </row>
    <row r="207" spans="1:36" ht="76.5" customHeight="1">
      <c r="A207" s="521"/>
      <c r="B207" s="523"/>
      <c r="C207" s="524"/>
      <c r="D207" s="532"/>
      <c r="E207" s="521"/>
      <c r="F207" s="515"/>
      <c r="G207" s="515"/>
      <c r="H207" s="222" t="s">
        <v>513</v>
      </c>
      <c r="I207" s="222" t="s">
        <v>514</v>
      </c>
      <c r="J207" s="222" t="s">
        <v>515</v>
      </c>
      <c r="K207" s="222" t="s">
        <v>516</v>
      </c>
      <c r="L207" s="222" t="s">
        <v>517</v>
      </c>
      <c r="M207" s="222" t="s">
        <v>518</v>
      </c>
      <c r="N207" s="222" t="s">
        <v>519</v>
      </c>
      <c r="O207" s="222" t="s">
        <v>520</v>
      </c>
      <c r="P207" s="222" t="s">
        <v>521</v>
      </c>
      <c r="Q207" s="222" t="s">
        <v>522</v>
      </c>
      <c r="R207" s="222" t="s">
        <v>523</v>
      </c>
      <c r="S207" s="222" t="s">
        <v>524</v>
      </c>
      <c r="T207" s="222" t="s">
        <v>1985</v>
      </c>
      <c r="W207" s="464"/>
      <c r="X207" s="21"/>
      <c r="Y207" s="21"/>
      <c r="Z207" s="21"/>
      <c r="AA207" s="21"/>
      <c r="AB207" s="21"/>
      <c r="AC207" s="21"/>
      <c r="AD207" s="21"/>
      <c r="AE207" s="21"/>
      <c r="AF207" s="21"/>
      <c r="AG207" s="21"/>
      <c r="AH207" s="21"/>
      <c r="AI207" s="21"/>
      <c r="AJ207" s="21"/>
    </row>
    <row r="208" spans="1:36">
      <c r="A208" s="520" t="s">
        <v>184</v>
      </c>
      <c r="B208" s="520"/>
      <c r="C208" s="520"/>
      <c r="D208" s="520"/>
      <c r="E208" s="520"/>
      <c r="F208" s="250"/>
      <c r="G208" s="250"/>
      <c r="H208" s="247">
        <v>20</v>
      </c>
      <c r="I208" s="247">
        <v>35</v>
      </c>
      <c r="J208" s="247">
        <v>40</v>
      </c>
      <c r="K208" s="247">
        <v>20</v>
      </c>
      <c r="L208" s="247">
        <v>35</v>
      </c>
      <c r="M208" s="247">
        <v>40</v>
      </c>
      <c r="N208" s="247">
        <v>20</v>
      </c>
      <c r="O208" s="247">
        <v>40</v>
      </c>
      <c r="P208" s="247">
        <v>20</v>
      </c>
      <c r="Q208" s="247">
        <v>20</v>
      </c>
      <c r="R208" s="247">
        <v>20</v>
      </c>
      <c r="S208" s="247">
        <v>30</v>
      </c>
      <c r="T208" s="247">
        <v>40</v>
      </c>
      <c r="W208" s="47"/>
      <c r="X208" s="21"/>
      <c r="Y208" s="21"/>
      <c r="Z208" s="21"/>
      <c r="AA208" s="21"/>
      <c r="AB208" s="21"/>
      <c r="AC208" s="21"/>
      <c r="AD208" s="21"/>
      <c r="AE208" s="21"/>
      <c r="AF208" s="21"/>
      <c r="AG208" s="21"/>
      <c r="AH208" s="21"/>
      <c r="AI208" s="21"/>
      <c r="AJ208" s="21"/>
    </row>
    <row r="209" spans="1:36">
      <c r="A209" s="520" t="s">
        <v>1910</v>
      </c>
      <c r="B209" s="520"/>
      <c r="C209" s="520"/>
      <c r="D209" s="520"/>
      <c r="E209" s="520"/>
      <c r="F209" s="250"/>
      <c r="G209" s="250"/>
      <c r="H209" s="247">
        <v>150</v>
      </c>
      <c r="I209" s="247">
        <v>15</v>
      </c>
      <c r="J209" s="247">
        <v>150</v>
      </c>
      <c r="K209" s="247">
        <v>150</v>
      </c>
      <c r="L209" s="247">
        <v>13</v>
      </c>
      <c r="M209" s="247">
        <v>150</v>
      </c>
      <c r="N209" s="247">
        <v>150</v>
      </c>
      <c r="O209" s="247">
        <v>150</v>
      </c>
      <c r="P209" s="247">
        <v>150</v>
      </c>
      <c r="Q209" s="266" t="s">
        <v>1915</v>
      </c>
      <c r="R209" s="266" t="s">
        <v>1915</v>
      </c>
      <c r="S209" s="266" t="s">
        <v>1915</v>
      </c>
      <c r="T209" s="266" t="s">
        <v>1986</v>
      </c>
      <c r="W209" s="463"/>
      <c r="X209" s="21"/>
      <c r="Y209" s="21"/>
      <c r="Z209" s="21"/>
      <c r="AA209" s="21"/>
      <c r="AB209" s="21"/>
      <c r="AC209" s="21"/>
      <c r="AD209" s="21"/>
      <c r="AE209" s="21"/>
      <c r="AF209" s="21"/>
      <c r="AG209" s="21"/>
      <c r="AH209" s="21"/>
      <c r="AI209" s="21"/>
      <c r="AJ209" s="21"/>
    </row>
    <row r="210" spans="1:36" hidden="1">
      <c r="A210" s="516" t="s">
        <v>681</v>
      </c>
      <c r="B210" s="516"/>
      <c r="C210" s="516"/>
      <c r="D210" s="516"/>
      <c r="E210" s="516"/>
      <c r="F210" s="250"/>
      <c r="G210" s="250"/>
      <c r="H210" s="245">
        <v>158.22790697674424</v>
      </c>
      <c r="I210" s="245">
        <v>421.28372093023268</v>
      </c>
      <c r="J210" s="245">
        <v>249.09302325581405</v>
      </c>
      <c r="K210" s="245">
        <v>161.32558139534888</v>
      </c>
      <c r="L210" s="245">
        <v>421.28372093023268</v>
      </c>
      <c r="M210" s="245">
        <v>252.70697674418614</v>
      </c>
      <c r="N210" s="245">
        <v>218.11627906976747</v>
      </c>
      <c r="O210" s="245">
        <v>306.91627906976748</v>
      </c>
      <c r="P210" s="245">
        <v>241.34883720930236</v>
      </c>
      <c r="Q210" s="245">
        <v>280.58604651162796</v>
      </c>
      <c r="R210" s="245">
        <v>297.62325581395362</v>
      </c>
      <c r="S210" s="245">
        <v>516.00930232558153</v>
      </c>
      <c r="T210" s="245">
        <v>521.17209302325591</v>
      </c>
      <c r="W210" s="46"/>
      <c r="X210" s="21"/>
      <c r="Y210" s="21"/>
      <c r="Z210" s="21"/>
      <c r="AA210" s="21"/>
      <c r="AB210" s="21"/>
      <c r="AC210" s="21"/>
      <c r="AD210" s="21"/>
      <c r="AE210" s="21"/>
      <c r="AF210" s="21"/>
      <c r="AG210" s="21"/>
      <c r="AH210" s="21"/>
      <c r="AI210" s="21"/>
      <c r="AJ210" s="21"/>
    </row>
    <row r="211" spans="1:36">
      <c r="A211" s="516" t="s">
        <v>681</v>
      </c>
      <c r="B211" s="516"/>
      <c r="C211" s="516"/>
      <c r="D211" s="516"/>
      <c r="E211" s="516"/>
      <c r="F211" s="250"/>
      <c r="G211" s="250"/>
      <c r="H211" s="245">
        <f t="shared" ref="H211:T211" si="220">H210*(1+$AJ$12)*(1-$AJ$11)</f>
        <v>158.22790697674424</v>
      </c>
      <c r="I211" s="245">
        <f t="shared" si="220"/>
        <v>421.28372093023268</v>
      </c>
      <c r="J211" s="245">
        <f t="shared" si="220"/>
        <v>249.09302325581405</v>
      </c>
      <c r="K211" s="245">
        <f t="shared" si="220"/>
        <v>161.32558139534888</v>
      </c>
      <c r="L211" s="245">
        <f t="shared" si="220"/>
        <v>421.28372093023268</v>
      </c>
      <c r="M211" s="245">
        <f t="shared" si="220"/>
        <v>252.70697674418614</v>
      </c>
      <c r="N211" s="245">
        <f t="shared" si="220"/>
        <v>218.11627906976747</v>
      </c>
      <c r="O211" s="245">
        <f t="shared" si="220"/>
        <v>306.91627906976748</v>
      </c>
      <c r="P211" s="245">
        <f t="shared" si="220"/>
        <v>241.34883720930236</v>
      </c>
      <c r="Q211" s="245">
        <f t="shared" si="220"/>
        <v>280.58604651162796</v>
      </c>
      <c r="R211" s="245">
        <f t="shared" si="220"/>
        <v>297.62325581395362</v>
      </c>
      <c r="S211" s="245">
        <f t="shared" si="220"/>
        <v>516.00930232558153</v>
      </c>
      <c r="T211" s="245">
        <f t="shared" si="220"/>
        <v>521.17209302325591</v>
      </c>
      <c r="W211" s="46"/>
      <c r="X211" s="21"/>
      <c r="Y211" s="21"/>
      <c r="Z211" s="21"/>
      <c r="AA211" s="21"/>
      <c r="AB211" s="21"/>
      <c r="AC211" s="21"/>
      <c r="AD211" s="21"/>
      <c r="AE211" s="21"/>
      <c r="AF211" s="21"/>
      <c r="AG211" s="21"/>
      <c r="AH211" s="21"/>
      <c r="AI211" s="21"/>
      <c r="AJ211" s="21"/>
    </row>
    <row r="212" spans="1:36">
      <c r="A212" s="21"/>
      <c r="B212" s="21"/>
      <c r="C212" s="21"/>
      <c r="D212" s="21"/>
      <c r="E212" s="21"/>
      <c r="F212" s="21"/>
      <c r="G212" s="21"/>
      <c r="H212" s="21"/>
      <c r="I212" s="21"/>
      <c r="J212" s="21"/>
      <c r="K212" s="21"/>
      <c r="L212" s="21"/>
      <c r="M212" s="21"/>
      <c r="N212" s="21"/>
      <c r="O212" s="21"/>
      <c r="P212" s="21"/>
      <c r="Q212" s="21"/>
      <c r="R212" s="21"/>
      <c r="S212" s="21"/>
      <c r="T212" s="21"/>
      <c r="W212" s="21"/>
      <c r="X212" s="21"/>
      <c r="Y212" s="21"/>
      <c r="Z212" s="21"/>
      <c r="AA212" s="21"/>
      <c r="AB212" s="21"/>
      <c r="AC212" s="21"/>
      <c r="AD212" s="21"/>
      <c r="AE212" s="21"/>
      <c r="AF212" s="21"/>
      <c r="AG212" s="21"/>
      <c r="AH212" s="21"/>
      <c r="AI212" s="21"/>
      <c r="AJ212" s="21"/>
    </row>
    <row r="213" spans="1:36">
      <c r="A213" s="543" t="s">
        <v>525</v>
      </c>
      <c r="B213" s="544"/>
      <c r="C213" s="544"/>
      <c r="D213" s="544"/>
      <c r="E213" s="544"/>
      <c r="F213" s="544"/>
      <c r="G213" s="544"/>
      <c r="H213" s="544"/>
      <c r="I213" s="544"/>
      <c r="J213" s="544"/>
      <c r="K213" s="544"/>
      <c r="L213" s="544"/>
      <c r="M213" s="544"/>
      <c r="N213" s="544"/>
      <c r="O213" s="544"/>
      <c r="P213" s="544"/>
      <c r="Q213" s="544"/>
      <c r="R213" s="544"/>
      <c r="S213" s="544"/>
      <c r="T213" s="545"/>
      <c r="W213" s="35"/>
      <c r="X213" s="21"/>
      <c r="Y213" s="21"/>
      <c r="Z213" s="21"/>
      <c r="AA213" s="21"/>
      <c r="AB213" s="21"/>
      <c r="AC213" s="21"/>
      <c r="AD213" s="21"/>
      <c r="AE213" s="21"/>
      <c r="AF213" s="21"/>
      <c r="AG213" s="21"/>
      <c r="AH213" s="21"/>
      <c r="AI213" s="21"/>
      <c r="AJ213" s="21"/>
    </row>
    <row r="214" spans="1:36">
      <c r="A214" s="247">
        <v>65</v>
      </c>
      <c r="B214" s="253" t="s">
        <v>308</v>
      </c>
      <c r="C214" s="267" t="s">
        <v>526</v>
      </c>
      <c r="D214" s="133" t="s">
        <v>1965</v>
      </c>
      <c r="E214" s="260">
        <v>63</v>
      </c>
      <c r="F214" s="229">
        <f>G214*(1+$AJ$12)*(1-$AJ$11)</f>
        <v>454.32558139534899</v>
      </c>
      <c r="G214" s="229">
        <v>454.32558139534899</v>
      </c>
      <c r="H214" s="246">
        <f>$H$211+F214</f>
        <v>612.55348837209317</v>
      </c>
      <c r="I214" s="246">
        <f>$I$211+F214</f>
        <v>875.60930232558167</v>
      </c>
      <c r="J214" s="247">
        <f>$J$211+F214</f>
        <v>703.41860465116304</v>
      </c>
      <c r="K214" s="246">
        <f>$K$211+F214</f>
        <v>615.65116279069787</v>
      </c>
      <c r="L214" s="246">
        <f>$L$211+F214</f>
        <v>875.60930232558167</v>
      </c>
      <c r="M214" s="247">
        <f>$M$211+F214</f>
        <v>707.03255813953513</v>
      </c>
      <c r="N214" s="246">
        <f>$N$211+F214</f>
        <v>672.44186046511641</v>
      </c>
      <c r="O214" s="247">
        <f>$O$211+F214</f>
        <v>761.24186046511647</v>
      </c>
      <c r="P214" s="246">
        <f>$P$211+F214</f>
        <v>695.67441860465135</v>
      </c>
      <c r="Q214" s="246">
        <f>$Q$211+F214</f>
        <v>734.91162790697695</v>
      </c>
      <c r="R214" s="246">
        <f>$R$211+F214</f>
        <v>751.94883720930261</v>
      </c>
      <c r="S214" s="247">
        <f>$S$211+F214</f>
        <v>970.33488372093052</v>
      </c>
      <c r="T214" s="247">
        <f>$T$211+F214</f>
        <v>975.4976744186049</v>
      </c>
      <c r="W214" s="47"/>
      <c r="X214" s="21"/>
      <c r="Y214" s="21"/>
      <c r="Z214" s="21"/>
      <c r="AA214" s="21"/>
      <c r="AB214" s="21"/>
      <c r="AC214" s="21"/>
      <c r="AD214" s="21"/>
      <c r="AE214" s="21"/>
      <c r="AF214" s="21"/>
      <c r="AG214" s="21"/>
      <c r="AH214" s="21"/>
      <c r="AI214" s="21"/>
      <c r="AJ214" s="21"/>
    </row>
    <row r="215" spans="1:36">
      <c r="A215" s="247">
        <v>80</v>
      </c>
      <c r="B215" s="253" t="s">
        <v>309</v>
      </c>
      <c r="C215" s="267" t="s">
        <v>527</v>
      </c>
      <c r="D215" s="133" t="s">
        <v>1965</v>
      </c>
      <c r="E215" s="260">
        <v>100</v>
      </c>
      <c r="F215" s="229">
        <f>G215*(1+$AJ$12)*(1-$AJ$11)</f>
        <v>608.69302325581407</v>
      </c>
      <c r="G215" s="229">
        <v>608.69302325581407</v>
      </c>
      <c r="H215" s="246">
        <f>$H$211+F215</f>
        <v>766.92093023255825</v>
      </c>
      <c r="I215" s="246">
        <f>$I$211+F215</f>
        <v>1029.9767441860467</v>
      </c>
      <c r="J215" s="247">
        <f>$J$211+F215</f>
        <v>857.78604651162811</v>
      </c>
      <c r="K215" s="246">
        <f>$K$211+F215</f>
        <v>770.01860465116295</v>
      </c>
      <c r="L215" s="246">
        <f>$L$211+F215</f>
        <v>1029.9767441860467</v>
      </c>
      <c r="M215" s="247">
        <f>$M$211+F215</f>
        <v>861.4000000000002</v>
      </c>
      <c r="N215" s="246">
        <f>$N$211+F215</f>
        <v>826.80930232558148</v>
      </c>
      <c r="O215" s="247">
        <f>$O$211+F215</f>
        <v>915.60930232558155</v>
      </c>
      <c r="P215" s="246">
        <f>$P$211+F215</f>
        <v>850.04186046511643</v>
      </c>
      <c r="Q215" s="246">
        <f>$Q$211+F215</f>
        <v>889.27906976744202</v>
      </c>
      <c r="R215" s="246">
        <f>$R$211+F215</f>
        <v>906.31627906976769</v>
      </c>
      <c r="S215" s="247">
        <f>$S$211+F215</f>
        <v>1124.7023255813956</v>
      </c>
      <c r="T215" s="247">
        <f>$T$211+F215</f>
        <v>1129.86511627907</v>
      </c>
      <c r="W215" s="47"/>
      <c r="X215" s="21"/>
      <c r="Y215" s="21"/>
      <c r="Z215" s="21"/>
      <c r="AA215" s="21"/>
      <c r="AB215" s="21"/>
      <c r="AC215" s="21"/>
      <c r="AD215" s="21"/>
      <c r="AE215" s="21"/>
      <c r="AF215" s="21"/>
      <c r="AG215" s="21"/>
      <c r="AH215" s="21"/>
      <c r="AI215" s="21"/>
      <c r="AJ215" s="21"/>
    </row>
    <row r="216" spans="1:36">
      <c r="A216" s="247">
        <v>100</v>
      </c>
      <c r="B216" s="253" t="s">
        <v>539</v>
      </c>
      <c r="C216" s="267" t="s">
        <v>528</v>
      </c>
      <c r="D216" s="133" t="s">
        <v>1965</v>
      </c>
      <c r="E216" s="260">
        <v>160</v>
      </c>
      <c r="F216" s="229">
        <f>G216*(1+$AJ$12)*(1-$AJ$11)</f>
        <v>977.3162790697678</v>
      </c>
      <c r="G216" s="229">
        <v>977.3162790697678</v>
      </c>
      <c r="H216" s="247"/>
      <c r="I216" s="247"/>
      <c r="J216" s="247">
        <f>$J$211+F216</f>
        <v>1226.4093023255818</v>
      </c>
      <c r="K216" s="247"/>
      <c r="L216" s="247"/>
      <c r="M216" s="247">
        <f>$M$211+F216</f>
        <v>1230.0232558139539</v>
      </c>
      <c r="N216" s="247"/>
      <c r="O216" s="247">
        <f>$O$211+F216</f>
        <v>1284.2325581395353</v>
      </c>
      <c r="P216" s="247"/>
      <c r="Q216" s="247"/>
      <c r="R216" s="247"/>
      <c r="S216" s="247">
        <f>$S$211+F216</f>
        <v>1493.3255813953492</v>
      </c>
      <c r="T216" s="247">
        <f>$T$211+F216</f>
        <v>1498.4883720930238</v>
      </c>
      <c r="W216" s="47"/>
      <c r="X216" s="21"/>
      <c r="Y216" s="21"/>
      <c r="Z216" s="21"/>
      <c r="AA216" s="21"/>
      <c r="AB216" s="21"/>
      <c r="AC216" s="21"/>
      <c r="AD216" s="21"/>
      <c r="AE216" s="21"/>
      <c r="AF216" s="21"/>
      <c r="AG216" s="21"/>
      <c r="AH216" s="21"/>
      <c r="AI216" s="21"/>
      <c r="AJ216" s="21"/>
    </row>
    <row r="217" spans="1:36">
      <c r="A217" s="247">
        <v>125</v>
      </c>
      <c r="B217" s="253" t="s">
        <v>539</v>
      </c>
      <c r="C217" s="267" t="s">
        <v>529</v>
      </c>
      <c r="D217" s="133" t="s">
        <v>1965</v>
      </c>
      <c r="E217" s="260">
        <v>250</v>
      </c>
      <c r="F217" s="229">
        <f>G217*(1+$AJ$12)*(1-$AJ$11)</f>
        <v>1627.3116279069773</v>
      </c>
      <c r="G217" s="229">
        <v>1627.3116279069773</v>
      </c>
      <c r="H217" s="247"/>
      <c r="I217" s="247"/>
      <c r="J217" s="246">
        <f>$J$211+F217</f>
        <v>1876.4046511627912</v>
      </c>
      <c r="K217" s="247"/>
      <c r="L217" s="247"/>
      <c r="M217" s="246">
        <f>$M$211+F217</f>
        <v>1880.0186046511635</v>
      </c>
      <c r="N217" s="248"/>
      <c r="O217" s="246">
        <f>$O$211+F217</f>
        <v>1934.2279069767446</v>
      </c>
      <c r="P217" s="248"/>
      <c r="Q217" s="248"/>
      <c r="R217" s="248"/>
      <c r="S217" s="246">
        <f>$S$211+F217</f>
        <v>2143.3209302325586</v>
      </c>
      <c r="T217" s="247">
        <f>$T$211+F217</f>
        <v>2148.4837209302332</v>
      </c>
      <c r="W217" s="47"/>
      <c r="X217" s="21"/>
      <c r="Y217" s="21"/>
      <c r="Z217" s="21"/>
      <c r="AA217" s="21"/>
      <c r="AB217" s="21"/>
      <c r="AC217" s="21"/>
      <c r="AD217" s="21"/>
      <c r="AE217" s="21"/>
      <c r="AF217" s="21"/>
      <c r="AG217" s="21"/>
      <c r="AH217" s="21"/>
      <c r="AI217" s="21"/>
      <c r="AJ217" s="21"/>
    </row>
    <row r="218" spans="1:36">
      <c r="A218" s="247">
        <v>150</v>
      </c>
      <c r="B218" s="253" t="s">
        <v>539</v>
      </c>
      <c r="C218" s="267" t="s">
        <v>530</v>
      </c>
      <c r="D218" s="133" t="s">
        <v>1965</v>
      </c>
      <c r="E218" s="260">
        <v>320</v>
      </c>
      <c r="F218" s="229">
        <f>G218*(1+$AJ$12)*(1-$AJ$11)</f>
        <v>2003.1627906976751</v>
      </c>
      <c r="G218" s="229">
        <v>2003.1627906976751</v>
      </c>
      <c r="H218" s="247"/>
      <c r="I218" s="247"/>
      <c r="J218" s="246">
        <f>$J$211+F218</f>
        <v>2252.255813953489</v>
      </c>
      <c r="K218" s="247"/>
      <c r="L218" s="247"/>
      <c r="M218" s="246">
        <f>$M$211+F218</f>
        <v>2255.8697674418613</v>
      </c>
      <c r="N218" s="248"/>
      <c r="O218" s="246">
        <f>$O$211+F218</f>
        <v>2310.0790697674424</v>
      </c>
      <c r="P218" s="248"/>
      <c r="Q218" s="248"/>
      <c r="R218" s="248"/>
      <c r="S218" s="248"/>
      <c r="T218" s="246">
        <f>$T$211+F218</f>
        <v>2524.334883720931</v>
      </c>
      <c r="W218" s="47"/>
      <c r="X218" s="21"/>
      <c r="Y218" s="21"/>
      <c r="Z218" s="21"/>
      <c r="AA218" s="21"/>
      <c r="AB218" s="21"/>
      <c r="AC218" s="21"/>
      <c r="AD218" s="21"/>
      <c r="AE218" s="21"/>
      <c r="AF218" s="21"/>
      <c r="AG218" s="21"/>
      <c r="AH218" s="21"/>
      <c r="AI218" s="21"/>
      <c r="AJ218" s="21"/>
    </row>
    <row r="219" spans="1:36">
      <c r="A219" s="47"/>
      <c r="B219" s="254"/>
      <c r="C219" s="46"/>
      <c r="D219" s="46"/>
      <c r="E219" s="45"/>
      <c r="F219" s="46"/>
      <c r="G219" s="46"/>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row>
    <row r="220" spans="1:36">
      <c r="A220" s="47"/>
      <c r="B220" s="254"/>
      <c r="C220" s="46"/>
      <c r="D220" s="46"/>
      <c r="E220" s="45"/>
      <c r="F220" s="46"/>
      <c r="G220" s="46"/>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row>
    <row r="221" spans="1:36">
      <c r="A221" s="287" t="s">
        <v>1885</v>
      </c>
      <c r="B221" s="288"/>
      <c r="C221" s="109"/>
      <c r="D221" s="109"/>
      <c r="E221" s="289"/>
      <c r="F221" s="109"/>
      <c r="G221" s="109"/>
      <c r="H221" s="290"/>
      <c r="I221" s="290"/>
      <c r="J221" s="290"/>
      <c r="K221" s="290"/>
      <c r="L221" s="290"/>
      <c r="M221" s="290"/>
      <c r="N221" s="290"/>
      <c r="O221" s="290"/>
      <c r="P221" s="290"/>
      <c r="Q221" s="290"/>
      <c r="R221" s="290"/>
      <c r="S221" s="290"/>
      <c r="T221" s="290"/>
      <c r="U221" s="290"/>
      <c r="V221" s="290"/>
      <c r="W221" s="290"/>
      <c r="X221" s="290"/>
      <c r="Y221" s="290"/>
      <c r="Z221" s="290"/>
      <c r="AA221" s="290"/>
      <c r="AB221" s="290"/>
      <c r="AC221" s="290"/>
      <c r="AD221" s="290"/>
      <c r="AE221" s="290"/>
      <c r="AF221" s="290"/>
      <c r="AG221" s="290"/>
      <c r="AH221" s="290"/>
      <c r="AI221" s="290"/>
      <c r="AJ221" s="290"/>
    </row>
    <row r="222" spans="1:36">
      <c r="A222" s="291"/>
      <c r="B222" s="254"/>
      <c r="C222" s="46"/>
      <c r="D222" s="46"/>
      <c r="E222" s="45"/>
      <c r="F222" s="46"/>
      <c r="G222" s="46"/>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row>
    <row r="223" spans="1:36">
      <c r="A223" s="33" t="s">
        <v>1995</v>
      </c>
      <c r="B223" s="254"/>
      <c r="C223" s="137"/>
      <c r="D223" s="46"/>
      <c r="E223" s="45"/>
      <c r="F223" s="46"/>
      <c r="G223" s="46"/>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row>
    <row r="224" spans="1:36">
      <c r="A224" s="33" t="s">
        <v>1996</v>
      </c>
      <c r="B224" s="254"/>
      <c r="C224" s="46"/>
      <c r="D224" s="46"/>
      <c r="E224" s="45"/>
      <c r="F224" s="46"/>
      <c r="G224" s="46"/>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row>
    <row r="225" spans="1:36" s="22" customFormat="1">
      <c r="A225" s="258"/>
      <c r="B225" s="255"/>
      <c r="C225" s="258"/>
      <c r="D225" s="258"/>
      <c r="E225" s="23"/>
      <c r="F225" s="258"/>
      <c r="G225" s="258"/>
      <c r="H225" s="23"/>
      <c r="I225" s="23"/>
      <c r="J225" s="23"/>
      <c r="K225" s="23"/>
      <c r="L225" s="23"/>
      <c r="M225" s="23"/>
      <c r="N225" s="23"/>
      <c r="O225" s="23"/>
      <c r="P225" s="23"/>
      <c r="Q225" s="23"/>
      <c r="R225" s="23"/>
      <c r="S225" s="23"/>
      <c r="T225" s="23"/>
      <c r="U225" s="23"/>
      <c r="V225" s="23"/>
      <c r="W225" s="23"/>
      <c r="X225" s="23"/>
      <c r="Y225" s="23"/>
      <c r="Z225" s="23"/>
      <c r="AA225" s="23"/>
      <c r="AB225" s="23"/>
      <c r="AC225" s="23"/>
      <c r="AD225" s="23"/>
      <c r="AE225" s="23"/>
      <c r="AF225" s="23"/>
      <c r="AG225" s="23"/>
      <c r="AH225" s="23"/>
      <c r="AI225" s="23"/>
      <c r="AJ225" s="23"/>
    </row>
    <row r="226" spans="1:36" s="22" customFormat="1">
      <c r="A226" s="519" t="s">
        <v>191</v>
      </c>
      <c r="B226" s="519"/>
      <c r="C226" s="519"/>
      <c r="D226" s="519"/>
      <c r="E226" s="519"/>
      <c r="F226" s="519"/>
      <c r="G226" s="519"/>
      <c r="H226" s="519"/>
      <c r="I226" s="519"/>
      <c r="J226" s="519"/>
      <c r="K226" s="519"/>
      <c r="L226" s="519"/>
      <c r="M226" s="519"/>
      <c r="N226" s="519"/>
      <c r="O226" s="519"/>
      <c r="P226" s="519"/>
      <c r="Q226" s="519"/>
      <c r="R226" s="519"/>
      <c r="S226" s="519"/>
      <c r="T226" s="519"/>
      <c r="U226" s="519"/>
      <c r="V226" s="519"/>
      <c r="W226" s="519"/>
      <c r="X226" s="519"/>
      <c r="Y226" s="519"/>
      <c r="Z226" s="519"/>
      <c r="AA226" s="519"/>
      <c r="AB226" s="519"/>
      <c r="AC226" s="519"/>
      <c r="AD226" s="519"/>
      <c r="AE226" s="519"/>
      <c r="AF226" s="519"/>
      <c r="AG226" s="519"/>
      <c r="AH226" s="519"/>
      <c r="AI226" s="519"/>
      <c r="AJ226" s="519"/>
    </row>
    <row r="227" spans="1:36" s="22" customForma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c r="AA227" s="24"/>
      <c r="AB227" s="24"/>
      <c r="AC227" s="24"/>
      <c r="AD227" s="24"/>
      <c r="AE227" s="24"/>
      <c r="AF227" s="24"/>
      <c r="AG227" s="24"/>
      <c r="AH227" s="24"/>
      <c r="AI227" s="24"/>
      <c r="AJ227" s="24"/>
    </row>
    <row r="228" spans="1:36" s="22" customFormat="1">
      <c r="A228" s="259" t="s">
        <v>192</v>
      </c>
      <c r="C228" s="259"/>
      <c r="D228" s="259"/>
      <c r="E228" s="259"/>
      <c r="F228" s="259"/>
      <c r="G228" s="259"/>
      <c r="H228" s="259"/>
      <c r="I228" s="259"/>
      <c r="J228" s="259"/>
      <c r="K228" s="259"/>
      <c r="L228" s="259"/>
      <c r="M228" s="259"/>
      <c r="N228" s="259"/>
      <c r="O228" s="259" t="s">
        <v>193</v>
      </c>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row>
    <row r="229" spans="1:36" s="22" customFormat="1">
      <c r="A229" s="293" t="s">
        <v>2027</v>
      </c>
      <c r="B229" s="270"/>
      <c r="C229" s="293"/>
      <c r="D229" s="293"/>
      <c r="E229" s="293"/>
      <c r="F229" s="293"/>
      <c r="G229" s="293"/>
      <c r="H229" s="293"/>
      <c r="I229" s="293"/>
      <c r="J229" s="293"/>
      <c r="K229" s="293"/>
      <c r="L229" s="293"/>
      <c r="M229" s="293"/>
      <c r="N229" s="293"/>
      <c r="O229" s="293" t="s">
        <v>2033</v>
      </c>
      <c r="P229" s="293"/>
      <c r="Q229" s="293"/>
      <c r="R229" s="293"/>
      <c r="S229" s="293"/>
      <c r="T229" s="293"/>
      <c r="U229" s="293"/>
      <c r="V229" s="293"/>
      <c r="W229" s="293"/>
      <c r="X229" s="293"/>
      <c r="Y229" s="293"/>
      <c r="Z229" s="293"/>
      <c r="AA229" s="293"/>
      <c r="AB229" s="293"/>
      <c r="AC229" s="293"/>
      <c r="AD229" s="293"/>
      <c r="AE229" s="293"/>
      <c r="AF229" s="293"/>
      <c r="AG229" s="293"/>
      <c r="AH229" s="293"/>
      <c r="AI229" s="293"/>
      <c r="AJ229" s="293"/>
    </row>
    <row r="230" spans="1:36" s="22" customFormat="1">
      <c r="A230" s="293" t="s">
        <v>2028</v>
      </c>
      <c r="B230" s="270"/>
      <c r="C230" s="293"/>
      <c r="D230" s="293"/>
      <c r="E230" s="293"/>
      <c r="F230" s="293"/>
      <c r="G230" s="293"/>
      <c r="H230" s="293"/>
      <c r="I230" s="293"/>
      <c r="J230" s="293"/>
      <c r="K230" s="293"/>
      <c r="L230" s="293"/>
      <c r="M230" s="293"/>
      <c r="N230" s="293"/>
      <c r="O230" s="293" t="s">
        <v>2034</v>
      </c>
      <c r="P230" s="293"/>
      <c r="Q230" s="293"/>
      <c r="R230" s="293"/>
      <c r="S230" s="293"/>
      <c r="T230" s="293"/>
      <c r="U230" s="293"/>
      <c r="V230" s="293"/>
      <c r="W230" s="293"/>
      <c r="X230" s="293"/>
      <c r="Y230" s="293"/>
      <c r="Z230" s="293"/>
      <c r="AA230" s="293"/>
      <c r="AB230" s="293"/>
      <c r="AC230" s="293"/>
      <c r="AD230" s="293"/>
      <c r="AE230" s="293"/>
      <c r="AF230" s="293"/>
      <c r="AG230" s="293"/>
      <c r="AH230" s="293"/>
      <c r="AI230" s="293"/>
      <c r="AJ230" s="293"/>
    </row>
    <row r="231" spans="1:36" s="22" customFormat="1">
      <c r="A231" s="293" t="s">
        <v>2029</v>
      </c>
      <c r="B231" s="270"/>
      <c r="C231" s="293"/>
      <c r="D231" s="293"/>
      <c r="E231" s="293"/>
      <c r="F231" s="293"/>
      <c r="G231" s="293"/>
      <c r="H231" s="293"/>
      <c r="I231" s="293"/>
      <c r="J231" s="293"/>
      <c r="K231" s="293"/>
      <c r="L231" s="293"/>
      <c r="M231" s="293"/>
      <c r="N231" s="293"/>
      <c r="O231" s="293" t="s">
        <v>2035</v>
      </c>
      <c r="P231" s="293"/>
      <c r="Q231" s="293"/>
      <c r="R231" s="293"/>
      <c r="S231" s="293"/>
      <c r="T231" s="293"/>
      <c r="U231" s="293"/>
      <c r="V231" s="293"/>
      <c r="W231" s="293"/>
      <c r="X231" s="293"/>
      <c r="Y231" s="293"/>
      <c r="Z231" s="293"/>
      <c r="AA231" s="293"/>
      <c r="AB231" s="293"/>
      <c r="AC231" s="293"/>
      <c r="AD231" s="293"/>
      <c r="AE231" s="293"/>
      <c r="AF231" s="293"/>
      <c r="AG231" s="293"/>
      <c r="AH231" s="293"/>
      <c r="AI231" s="293"/>
      <c r="AJ231" s="293"/>
    </row>
    <row r="232" spans="1:36" s="22" customFormat="1">
      <c r="A232" s="293" t="s">
        <v>2030</v>
      </c>
      <c r="B232" s="270"/>
      <c r="C232" s="165"/>
      <c r="D232" s="165"/>
      <c r="E232" s="165"/>
      <c r="F232" s="165"/>
      <c r="G232" s="165"/>
      <c r="H232" s="165"/>
      <c r="I232" s="165"/>
      <c r="J232" s="165"/>
      <c r="K232" s="165"/>
      <c r="L232" s="165"/>
      <c r="M232" s="165"/>
      <c r="N232" s="165"/>
      <c r="O232" s="293" t="s">
        <v>2036</v>
      </c>
      <c r="P232" s="293"/>
      <c r="Q232" s="165"/>
      <c r="R232" s="165"/>
      <c r="S232" s="165"/>
      <c r="T232" s="165"/>
      <c r="U232" s="165"/>
      <c r="V232" s="165"/>
      <c r="W232" s="165"/>
      <c r="X232" s="165"/>
      <c r="Y232" s="165"/>
      <c r="Z232" s="165"/>
      <c r="AA232" s="165"/>
      <c r="AB232" s="165"/>
      <c r="AC232" s="165"/>
      <c r="AD232" s="165"/>
      <c r="AE232" s="165"/>
      <c r="AF232" s="165"/>
      <c r="AG232" s="165"/>
      <c r="AH232" s="165"/>
      <c r="AI232" s="165"/>
      <c r="AJ232" s="165"/>
    </row>
    <row r="233" spans="1:36" s="22" customFormat="1">
      <c r="A233" s="293" t="s">
        <v>2031</v>
      </c>
      <c r="B233" s="270"/>
      <c r="C233" s="165"/>
      <c r="D233" s="165"/>
      <c r="E233" s="165"/>
      <c r="F233" s="165"/>
      <c r="G233" s="165"/>
      <c r="H233" s="165"/>
      <c r="I233" s="165"/>
      <c r="J233" s="165"/>
      <c r="K233" s="165"/>
      <c r="L233" s="165"/>
      <c r="M233" s="165"/>
      <c r="N233" s="165"/>
      <c r="O233" s="293" t="s">
        <v>2037</v>
      </c>
      <c r="P233" s="293"/>
      <c r="Q233" s="165"/>
      <c r="R233" s="165"/>
      <c r="S233" s="165"/>
      <c r="T233" s="165"/>
      <c r="U233" s="165"/>
      <c r="V233" s="165"/>
      <c r="W233" s="165"/>
      <c r="X233" s="165"/>
      <c r="Y233" s="165"/>
      <c r="Z233" s="165"/>
      <c r="AA233" s="165"/>
      <c r="AB233" s="165"/>
      <c r="AC233" s="165"/>
      <c r="AD233" s="165"/>
      <c r="AE233" s="165"/>
      <c r="AF233" s="165"/>
      <c r="AG233" s="165"/>
      <c r="AH233" s="165"/>
      <c r="AI233" s="165"/>
      <c r="AJ233" s="165"/>
    </row>
    <row r="234" spans="1:36" s="22" customFormat="1">
      <c r="A234" s="293" t="s">
        <v>2032</v>
      </c>
      <c r="B234" s="270"/>
      <c r="C234" s="165"/>
      <c r="D234" s="165"/>
      <c r="E234" s="165"/>
      <c r="F234" s="165"/>
      <c r="G234" s="165"/>
      <c r="H234" s="165"/>
      <c r="I234" s="165"/>
      <c r="J234" s="165"/>
      <c r="K234" s="165"/>
      <c r="L234" s="165"/>
      <c r="M234" s="165"/>
      <c r="N234" s="165"/>
      <c r="O234" s="293" t="s">
        <v>2038</v>
      </c>
      <c r="P234" s="293"/>
      <c r="Q234" s="165"/>
      <c r="R234" s="165"/>
      <c r="S234" s="165"/>
      <c r="T234" s="165"/>
      <c r="U234" s="165"/>
      <c r="V234" s="165"/>
      <c r="W234" s="165"/>
      <c r="X234" s="165"/>
      <c r="Y234" s="165"/>
      <c r="Z234" s="165"/>
      <c r="AA234" s="165"/>
      <c r="AB234" s="165"/>
      <c r="AC234" s="165"/>
      <c r="AD234" s="165"/>
      <c r="AE234" s="165"/>
      <c r="AF234" s="165"/>
      <c r="AG234" s="165"/>
      <c r="AH234" s="165"/>
      <c r="AI234" s="165"/>
      <c r="AJ234" s="165"/>
    </row>
    <row r="235" spans="1:36" s="22" customFormat="1">
      <c r="A235" s="258"/>
      <c r="B235" s="256"/>
      <c r="C235" s="258"/>
      <c r="D235" s="258"/>
      <c r="E235" s="23"/>
      <c r="F235" s="258"/>
      <c r="G235" s="258"/>
      <c r="H235" s="23"/>
      <c r="I235" s="23"/>
      <c r="J235" s="23"/>
      <c r="K235" s="23"/>
      <c r="L235" s="23"/>
      <c r="M235" s="23"/>
      <c r="N235" s="23"/>
      <c r="O235" s="25"/>
      <c r="P235" s="25"/>
      <c r="Q235" s="23"/>
      <c r="R235" s="23"/>
      <c r="S235" s="23"/>
      <c r="T235" s="23"/>
      <c r="U235" s="23"/>
      <c r="V235" s="23"/>
      <c r="W235" s="23"/>
      <c r="X235" s="23"/>
      <c r="Y235" s="23"/>
      <c r="Z235" s="23"/>
      <c r="AA235" s="23"/>
      <c r="AB235" s="23"/>
      <c r="AC235" s="23"/>
      <c r="AD235" s="23"/>
      <c r="AE235" s="23"/>
      <c r="AF235" s="23"/>
      <c r="AG235" s="23"/>
      <c r="AH235" s="23"/>
      <c r="AI235" s="23"/>
      <c r="AJ235" s="23"/>
    </row>
    <row r="236" spans="1:36" s="22" customFormat="1">
      <c r="A236" s="519" t="s">
        <v>1999</v>
      </c>
      <c r="B236" s="519"/>
      <c r="C236" s="519"/>
      <c r="D236" s="519"/>
      <c r="E236" s="519"/>
      <c r="F236" s="519"/>
      <c r="G236" s="519"/>
      <c r="H236" s="519"/>
      <c r="I236" s="519"/>
      <c r="J236" s="519"/>
      <c r="K236" s="519"/>
      <c r="L236" s="519"/>
      <c r="M236" s="519"/>
      <c r="N236" s="519"/>
      <c r="O236" s="519"/>
      <c r="P236" s="519"/>
      <c r="Q236" s="519"/>
      <c r="R236" s="519"/>
      <c r="S236" s="519"/>
      <c r="T236" s="519"/>
      <c r="U236" s="519"/>
      <c r="V236" s="519"/>
      <c r="W236" s="519"/>
      <c r="X236" s="519"/>
      <c r="Y236" s="519"/>
      <c r="Z236" s="519"/>
      <c r="AA236" s="519"/>
      <c r="AB236" s="519"/>
      <c r="AC236" s="519"/>
      <c r="AD236" s="519"/>
      <c r="AE236" s="519"/>
      <c r="AF236" s="519"/>
      <c r="AG236" s="519"/>
      <c r="AH236" s="519"/>
      <c r="AI236" s="519"/>
      <c r="AJ236" s="519"/>
    </row>
    <row r="237" spans="1:36" s="22" customFormat="1">
      <c r="A237" s="258"/>
      <c r="B237" s="256"/>
      <c r="C237" s="258"/>
      <c r="D237" s="258"/>
      <c r="E237" s="23"/>
      <c r="F237" s="258"/>
      <c r="G237" s="258"/>
      <c r="H237" s="23"/>
      <c r="I237" s="23"/>
      <c r="J237" s="23"/>
      <c r="K237" s="23"/>
      <c r="L237" s="23"/>
      <c r="M237" s="23"/>
      <c r="N237" s="23"/>
      <c r="O237" s="25"/>
      <c r="P237" s="25"/>
      <c r="Q237" s="23"/>
      <c r="R237" s="23"/>
      <c r="S237" s="23"/>
      <c r="T237" s="23"/>
      <c r="U237" s="23"/>
      <c r="V237" s="23"/>
      <c r="W237" s="23"/>
      <c r="X237" s="23"/>
      <c r="Y237" s="23"/>
      <c r="Z237" s="23"/>
      <c r="AA237" s="23"/>
      <c r="AB237" s="23"/>
      <c r="AC237" s="23"/>
      <c r="AD237" s="23"/>
      <c r="AE237" s="23"/>
      <c r="AF237" s="23"/>
      <c r="AG237" s="23"/>
      <c r="AH237" s="23"/>
      <c r="AI237" s="23"/>
      <c r="AJ237" s="23"/>
    </row>
    <row r="238" spans="1:36" s="22" customFormat="1">
      <c r="A238" s="259" t="s">
        <v>2002</v>
      </c>
      <c r="B238" s="256"/>
      <c r="C238" s="258"/>
      <c r="D238" s="258"/>
      <c r="E238" s="23"/>
      <c r="F238" s="258"/>
      <c r="G238" s="258"/>
      <c r="H238" s="23"/>
      <c r="I238" s="23"/>
      <c r="J238" s="23"/>
      <c r="K238" s="23"/>
      <c r="L238" s="23"/>
      <c r="M238" s="23"/>
      <c r="N238" s="23"/>
      <c r="O238" s="298" t="s">
        <v>2000</v>
      </c>
      <c r="P238" s="298"/>
      <c r="Q238" s="23"/>
      <c r="R238" s="23"/>
      <c r="S238" s="23"/>
      <c r="T238" s="23"/>
      <c r="U238" s="23"/>
      <c r="V238" s="23"/>
      <c r="W238" s="23"/>
      <c r="X238" s="23"/>
      <c r="Y238" s="23"/>
      <c r="Z238" s="23"/>
      <c r="AA238" s="23"/>
      <c r="AB238" s="23"/>
      <c r="AC238" s="23"/>
      <c r="AD238" s="23"/>
      <c r="AE238" s="23"/>
      <c r="AF238" s="23"/>
      <c r="AG238" s="23"/>
      <c r="AH238" s="23"/>
      <c r="AI238" s="23"/>
      <c r="AJ238" s="23"/>
    </row>
    <row r="239" spans="1:36" s="270" customFormat="1">
      <c r="A239" s="296" t="s">
        <v>2039</v>
      </c>
      <c r="B239" s="292"/>
      <c r="C239" s="258"/>
      <c r="D239" s="258"/>
      <c r="E239" s="258"/>
      <c r="F239" s="258"/>
      <c r="G239" s="258"/>
      <c r="H239" s="258"/>
      <c r="I239" s="258"/>
      <c r="J239" s="258"/>
      <c r="K239" s="258"/>
      <c r="L239" s="258"/>
      <c r="M239" s="258"/>
      <c r="N239" s="258"/>
      <c r="O239" s="296" t="s">
        <v>2045</v>
      </c>
      <c r="P239" s="296"/>
      <c r="Q239" s="258"/>
      <c r="R239" s="258"/>
      <c r="S239" s="258"/>
      <c r="T239" s="258"/>
      <c r="U239" s="258"/>
      <c r="V239" s="258"/>
      <c r="W239" s="258"/>
      <c r="X239" s="258"/>
      <c r="Y239" s="258"/>
      <c r="Z239" s="258"/>
      <c r="AA239" s="258"/>
      <c r="AB239" s="258"/>
      <c r="AC239" s="258"/>
      <c r="AD239" s="258"/>
      <c r="AE239" s="258"/>
      <c r="AF239" s="258"/>
      <c r="AG239" s="258"/>
      <c r="AH239" s="258"/>
      <c r="AI239" s="258"/>
      <c r="AJ239" s="258"/>
    </row>
    <row r="240" spans="1:36" s="270" customFormat="1">
      <c r="A240" s="297" t="s">
        <v>2040</v>
      </c>
      <c r="B240" s="292"/>
      <c r="C240" s="258"/>
      <c r="D240" s="258"/>
      <c r="E240" s="258"/>
      <c r="F240" s="258"/>
      <c r="G240" s="258"/>
      <c r="H240" s="258"/>
      <c r="I240" s="258"/>
      <c r="J240" s="258"/>
      <c r="K240" s="258"/>
      <c r="L240" s="258"/>
      <c r="M240" s="258"/>
      <c r="N240" s="258"/>
      <c r="O240" s="297" t="s">
        <v>2046</v>
      </c>
      <c r="P240" s="297"/>
      <c r="Q240" s="258"/>
      <c r="R240" s="258"/>
      <c r="S240" s="258"/>
      <c r="T240" s="258"/>
      <c r="U240" s="258"/>
      <c r="V240" s="258"/>
      <c r="W240" s="258"/>
      <c r="X240" s="258"/>
      <c r="Y240" s="258"/>
      <c r="Z240" s="258"/>
      <c r="AA240" s="258"/>
      <c r="AB240" s="258"/>
      <c r="AC240" s="258"/>
      <c r="AD240" s="258"/>
      <c r="AE240" s="258"/>
      <c r="AF240" s="258"/>
      <c r="AG240" s="258"/>
      <c r="AH240" s="258"/>
      <c r="AI240" s="258"/>
      <c r="AJ240" s="258"/>
    </row>
    <row r="241" spans="1:36" s="270" customFormat="1">
      <c r="A241" s="297" t="s">
        <v>2041</v>
      </c>
      <c r="B241" s="292"/>
      <c r="C241" s="258"/>
      <c r="D241" s="258"/>
      <c r="E241" s="258"/>
      <c r="F241" s="258"/>
      <c r="G241" s="258"/>
      <c r="H241" s="258"/>
      <c r="I241" s="258"/>
      <c r="J241" s="258"/>
      <c r="K241" s="258"/>
      <c r="L241" s="258"/>
      <c r="M241" s="258"/>
      <c r="N241" s="258"/>
      <c r="O241" s="297" t="s">
        <v>2047</v>
      </c>
      <c r="P241" s="297"/>
      <c r="Q241" s="258"/>
      <c r="R241" s="258"/>
      <c r="S241" s="258"/>
      <c r="T241" s="258"/>
      <c r="U241" s="258"/>
      <c r="V241" s="258"/>
      <c r="W241" s="258"/>
      <c r="X241" s="258"/>
      <c r="Y241" s="258"/>
      <c r="Z241" s="258"/>
      <c r="AA241" s="258"/>
      <c r="AB241" s="258"/>
      <c r="AC241" s="258"/>
      <c r="AD241" s="258"/>
      <c r="AE241" s="258"/>
      <c r="AF241" s="258"/>
      <c r="AG241" s="258"/>
      <c r="AH241" s="258"/>
      <c r="AI241" s="258"/>
      <c r="AJ241" s="258"/>
    </row>
    <row r="242" spans="1:36" s="270" customFormat="1">
      <c r="A242" s="297" t="s">
        <v>2042</v>
      </c>
      <c r="B242" s="292"/>
      <c r="C242" s="258"/>
      <c r="D242" s="258"/>
      <c r="E242" s="258"/>
      <c r="F242" s="258"/>
      <c r="G242" s="258"/>
      <c r="H242" s="258"/>
      <c r="I242" s="258"/>
      <c r="J242" s="258"/>
      <c r="K242" s="258"/>
      <c r="L242" s="258"/>
      <c r="M242" s="258"/>
      <c r="N242" s="258"/>
      <c r="O242" s="297" t="s">
        <v>2048</v>
      </c>
      <c r="P242" s="297"/>
      <c r="Q242" s="258"/>
      <c r="R242" s="258"/>
      <c r="S242" s="258"/>
      <c r="T242" s="258"/>
      <c r="U242" s="258"/>
      <c r="V242" s="258"/>
      <c r="W242" s="258"/>
      <c r="X242" s="258"/>
      <c r="Y242" s="258"/>
      <c r="Z242" s="258"/>
      <c r="AA242" s="258"/>
      <c r="AB242" s="258"/>
      <c r="AC242" s="258"/>
      <c r="AD242" s="258"/>
      <c r="AE242" s="258"/>
      <c r="AF242" s="258"/>
      <c r="AG242" s="258"/>
      <c r="AH242" s="258"/>
      <c r="AI242" s="258"/>
      <c r="AJ242" s="258"/>
    </row>
    <row r="243" spans="1:36" s="270" customFormat="1">
      <c r="A243" s="297" t="s">
        <v>2043</v>
      </c>
      <c r="B243" s="292"/>
      <c r="C243" s="258"/>
      <c r="D243" s="258"/>
      <c r="E243" s="258"/>
      <c r="F243" s="258"/>
      <c r="G243" s="258"/>
      <c r="H243" s="258"/>
      <c r="I243" s="258"/>
      <c r="J243" s="258"/>
      <c r="K243" s="258"/>
      <c r="L243" s="258"/>
      <c r="M243" s="258"/>
      <c r="N243" s="258"/>
      <c r="O243" s="297" t="s">
        <v>2049</v>
      </c>
      <c r="P243" s="297"/>
      <c r="Q243" s="258"/>
      <c r="R243" s="258"/>
      <c r="S243" s="258"/>
      <c r="T243" s="258"/>
      <c r="U243" s="258"/>
      <c r="V243" s="258"/>
      <c r="W243" s="258"/>
      <c r="X243" s="258"/>
      <c r="Y243" s="258"/>
      <c r="Z243" s="258"/>
      <c r="AA243" s="258"/>
      <c r="AB243" s="258"/>
      <c r="AC243" s="258"/>
      <c r="AD243" s="258"/>
      <c r="AE243" s="258"/>
      <c r="AF243" s="258"/>
      <c r="AG243" s="258"/>
      <c r="AH243" s="258"/>
      <c r="AI243" s="258"/>
      <c r="AJ243" s="258"/>
    </row>
    <row r="244" spans="1:36" s="270" customFormat="1">
      <c r="A244" s="297" t="s">
        <v>2044</v>
      </c>
      <c r="B244" s="292"/>
      <c r="C244" s="258"/>
      <c r="D244" s="258"/>
      <c r="E244" s="258"/>
      <c r="F244" s="258"/>
      <c r="G244" s="258"/>
      <c r="H244" s="258"/>
      <c r="I244" s="258"/>
      <c r="J244" s="258"/>
      <c r="K244" s="258"/>
      <c r="L244" s="258"/>
      <c r="M244" s="258"/>
      <c r="N244" s="258"/>
      <c r="O244" s="297" t="s">
        <v>2050</v>
      </c>
      <c r="P244" s="297"/>
      <c r="Q244" s="258"/>
      <c r="R244" s="258"/>
      <c r="S244" s="258"/>
      <c r="T244" s="258"/>
      <c r="U244" s="258"/>
      <c r="V244" s="258"/>
      <c r="W244" s="258"/>
      <c r="X244" s="258"/>
      <c r="Y244" s="258"/>
      <c r="Z244" s="258"/>
      <c r="AA244" s="258"/>
      <c r="AB244" s="258"/>
      <c r="AC244" s="258"/>
      <c r="AD244" s="258"/>
      <c r="AE244" s="258"/>
      <c r="AF244" s="258"/>
      <c r="AG244" s="258"/>
      <c r="AH244" s="258"/>
      <c r="AI244" s="258"/>
      <c r="AJ244" s="258"/>
    </row>
    <row r="245" spans="1:36" s="270" customFormat="1">
      <c r="A245" s="297" t="s">
        <v>2003</v>
      </c>
      <c r="B245" s="292"/>
      <c r="C245" s="258"/>
      <c r="D245" s="258"/>
      <c r="E245" s="258"/>
      <c r="F245" s="258"/>
      <c r="G245" s="258"/>
      <c r="H245" s="258"/>
      <c r="I245" s="258"/>
      <c r="J245" s="258"/>
      <c r="K245" s="258"/>
      <c r="L245" s="258"/>
      <c r="M245" s="258"/>
      <c r="N245" s="258"/>
      <c r="O245" s="297" t="s">
        <v>2051</v>
      </c>
      <c r="P245" s="297"/>
      <c r="Q245" s="258"/>
      <c r="R245" s="258"/>
      <c r="S245" s="258"/>
      <c r="T245" s="258"/>
      <c r="U245" s="258"/>
      <c r="V245" s="258"/>
      <c r="W245" s="258"/>
      <c r="X245" s="258"/>
      <c r="Y245" s="258"/>
      <c r="Z245" s="258"/>
      <c r="AA245" s="258"/>
      <c r="AB245" s="258"/>
      <c r="AC245" s="258"/>
      <c r="AD245" s="258"/>
      <c r="AE245" s="258"/>
      <c r="AF245" s="258"/>
      <c r="AG245" s="258"/>
      <c r="AH245" s="258"/>
      <c r="AI245" s="258"/>
      <c r="AJ245" s="258"/>
    </row>
    <row r="246" spans="1:36" s="270" customFormat="1">
      <c r="A246" s="297" t="s">
        <v>2004</v>
      </c>
      <c r="B246" s="292"/>
      <c r="C246" s="258"/>
      <c r="D246" s="258"/>
      <c r="E246" s="258"/>
      <c r="F246" s="258"/>
      <c r="G246" s="258"/>
      <c r="H246" s="258"/>
      <c r="I246" s="258"/>
      <c r="J246" s="258"/>
      <c r="K246" s="258"/>
      <c r="L246" s="258"/>
      <c r="M246" s="258"/>
      <c r="N246" s="258"/>
      <c r="O246" s="297" t="s">
        <v>2008</v>
      </c>
      <c r="P246" s="297"/>
      <c r="Q246" s="258"/>
      <c r="R246" s="258"/>
      <c r="S246" s="258"/>
      <c r="T246" s="258"/>
      <c r="U246" s="258"/>
      <c r="V246" s="258"/>
      <c r="W246" s="258"/>
      <c r="X246" s="258"/>
      <c r="Y246" s="258"/>
      <c r="Z246" s="258"/>
      <c r="AA246" s="258"/>
      <c r="AB246" s="258"/>
      <c r="AC246" s="258"/>
      <c r="AD246" s="258"/>
      <c r="AE246" s="258"/>
      <c r="AF246" s="258"/>
      <c r="AG246" s="258"/>
      <c r="AH246" s="258"/>
      <c r="AI246" s="258"/>
      <c r="AJ246" s="258"/>
    </row>
    <row r="247" spans="1:36" s="270" customFormat="1">
      <c r="A247" s="297" t="s">
        <v>2005</v>
      </c>
      <c r="B247" s="292"/>
      <c r="C247" s="258"/>
      <c r="D247" s="258"/>
      <c r="E247" s="258"/>
      <c r="F247" s="258"/>
      <c r="G247" s="258"/>
      <c r="H247" s="258"/>
      <c r="I247" s="258"/>
      <c r="J247" s="258"/>
      <c r="K247" s="258"/>
      <c r="L247" s="258"/>
      <c r="M247" s="258"/>
      <c r="N247" s="258"/>
      <c r="Q247" s="258"/>
      <c r="R247" s="258"/>
      <c r="S247" s="258"/>
      <c r="T247" s="258"/>
      <c r="U247" s="258"/>
      <c r="V247" s="258"/>
      <c r="W247" s="258"/>
      <c r="X247" s="258"/>
      <c r="Y247" s="258"/>
      <c r="Z247" s="258"/>
      <c r="AA247" s="258"/>
      <c r="AB247" s="258"/>
      <c r="AC247" s="258"/>
      <c r="AD247" s="258"/>
      <c r="AE247" s="258"/>
      <c r="AF247" s="258"/>
      <c r="AG247" s="258"/>
      <c r="AH247" s="258"/>
      <c r="AI247" s="258"/>
      <c r="AJ247" s="258"/>
    </row>
    <row r="248" spans="1:36" s="270" customFormat="1">
      <c r="A248" s="297" t="s">
        <v>2006</v>
      </c>
      <c r="B248" s="292"/>
      <c r="C248" s="258"/>
      <c r="D248" s="258"/>
      <c r="E248" s="258"/>
      <c r="F248" s="258"/>
      <c r="G248" s="258"/>
      <c r="H248" s="258"/>
      <c r="I248" s="258"/>
      <c r="J248" s="258"/>
      <c r="K248" s="258"/>
      <c r="L248" s="258"/>
      <c r="M248" s="258"/>
      <c r="N248" s="258"/>
      <c r="O248" s="298" t="s">
        <v>2001</v>
      </c>
      <c r="P248" s="298"/>
      <c r="Q248" s="258"/>
      <c r="R248" s="258"/>
      <c r="S248" s="258"/>
      <c r="T248" s="258"/>
      <c r="U248" s="258"/>
      <c r="V248" s="258"/>
      <c r="W248" s="258"/>
      <c r="X248" s="258"/>
      <c r="Y248" s="258"/>
      <c r="Z248" s="258"/>
      <c r="AA248" s="258"/>
      <c r="AB248" s="258"/>
      <c r="AC248" s="258"/>
      <c r="AD248" s="258"/>
      <c r="AE248" s="258"/>
      <c r="AF248" s="258"/>
      <c r="AG248" s="258"/>
      <c r="AH248" s="258"/>
      <c r="AI248" s="258"/>
      <c r="AJ248" s="258"/>
    </row>
    <row r="249" spans="1:36" s="270" customFormat="1">
      <c r="A249" s="297" t="s">
        <v>2007</v>
      </c>
      <c r="B249" s="292"/>
      <c r="C249" s="258"/>
      <c r="D249" s="258"/>
      <c r="E249" s="258"/>
      <c r="F249" s="258"/>
      <c r="G249" s="258"/>
      <c r="H249" s="258"/>
      <c r="I249" s="258"/>
      <c r="J249" s="258"/>
      <c r="K249" s="258"/>
      <c r="L249" s="258"/>
      <c r="M249" s="258"/>
      <c r="N249" s="258"/>
      <c r="O249" s="296" t="s">
        <v>2052</v>
      </c>
      <c r="P249" s="296"/>
      <c r="Q249" s="258"/>
      <c r="R249" s="258"/>
      <c r="S249" s="258"/>
      <c r="T249" s="258"/>
      <c r="U249" s="258"/>
      <c r="V249" s="258"/>
      <c r="W249" s="258"/>
      <c r="X249" s="258"/>
      <c r="Y249" s="258"/>
      <c r="Z249" s="258"/>
      <c r="AA249" s="258"/>
      <c r="AB249" s="258"/>
      <c r="AC249" s="258"/>
      <c r="AD249" s="258"/>
      <c r="AE249" s="258"/>
      <c r="AF249" s="258"/>
      <c r="AG249" s="258"/>
      <c r="AH249" s="258"/>
      <c r="AI249" s="258"/>
      <c r="AJ249" s="258"/>
    </row>
    <row r="250" spans="1:36" s="270" customFormat="1">
      <c r="A250" s="297"/>
      <c r="B250" s="292"/>
      <c r="C250" s="258"/>
      <c r="D250" s="258"/>
      <c r="E250" s="258"/>
      <c r="F250" s="258"/>
      <c r="G250" s="258"/>
      <c r="H250" s="258"/>
      <c r="I250" s="258"/>
      <c r="J250" s="258"/>
      <c r="K250" s="258"/>
      <c r="L250" s="258"/>
      <c r="M250" s="258"/>
      <c r="N250" s="258"/>
      <c r="O250" s="297" t="s">
        <v>2053</v>
      </c>
      <c r="P250" s="297"/>
      <c r="Q250" s="258"/>
      <c r="R250" s="258"/>
      <c r="S250" s="258"/>
      <c r="T250" s="258"/>
      <c r="U250" s="258"/>
      <c r="V250" s="258"/>
      <c r="W250" s="258"/>
      <c r="X250" s="258"/>
      <c r="Y250" s="258"/>
      <c r="Z250" s="258"/>
      <c r="AA250" s="258"/>
      <c r="AB250" s="258"/>
      <c r="AC250" s="258"/>
      <c r="AD250" s="258"/>
      <c r="AE250" s="258"/>
      <c r="AF250" s="258"/>
      <c r="AG250" s="258"/>
      <c r="AH250" s="258"/>
      <c r="AI250" s="258"/>
      <c r="AJ250" s="258"/>
    </row>
    <row r="251" spans="1:36" s="270" customFormat="1">
      <c r="A251" s="298"/>
      <c r="B251" s="292"/>
      <c r="C251" s="258"/>
      <c r="D251" s="258"/>
      <c r="E251" s="258"/>
      <c r="F251" s="258"/>
      <c r="G251" s="258"/>
      <c r="H251" s="258"/>
      <c r="I251" s="258"/>
      <c r="J251" s="258"/>
      <c r="K251" s="258"/>
      <c r="L251" s="258"/>
      <c r="M251" s="258"/>
      <c r="N251" s="258"/>
      <c r="O251" s="297" t="s">
        <v>2054</v>
      </c>
      <c r="P251" s="297"/>
      <c r="Q251" s="258"/>
      <c r="R251" s="258"/>
      <c r="S251" s="258"/>
      <c r="T251" s="258"/>
      <c r="U251" s="258"/>
      <c r="V251" s="258"/>
      <c r="W251" s="258"/>
      <c r="X251" s="258"/>
      <c r="Y251" s="258"/>
      <c r="Z251" s="258"/>
      <c r="AA251" s="258"/>
      <c r="AB251" s="258"/>
      <c r="AC251" s="258"/>
      <c r="AD251" s="258"/>
      <c r="AE251" s="258"/>
      <c r="AF251" s="258"/>
      <c r="AG251" s="258"/>
      <c r="AH251" s="258"/>
      <c r="AI251" s="258"/>
      <c r="AJ251" s="258"/>
    </row>
    <row r="252" spans="1:36" s="270" customFormat="1">
      <c r="A252" s="296"/>
      <c r="B252" s="292"/>
      <c r="C252" s="258"/>
      <c r="D252" s="258"/>
      <c r="E252" s="258"/>
      <c r="F252" s="258"/>
      <c r="G252" s="258"/>
      <c r="H252" s="258"/>
      <c r="I252" s="258"/>
      <c r="J252" s="258"/>
      <c r="K252" s="258"/>
      <c r="L252" s="258"/>
      <c r="M252" s="258"/>
      <c r="N252" s="258"/>
      <c r="O252" s="297" t="s">
        <v>2055</v>
      </c>
      <c r="P252" s="297"/>
      <c r="Q252" s="258"/>
      <c r="R252" s="258"/>
      <c r="S252" s="258"/>
      <c r="T252" s="258"/>
      <c r="U252" s="258"/>
      <c r="V252" s="258"/>
      <c r="W252" s="258"/>
      <c r="X252" s="258"/>
      <c r="Y252" s="258"/>
      <c r="Z252" s="258"/>
      <c r="AA252" s="258"/>
      <c r="AB252" s="258"/>
      <c r="AC252" s="258"/>
      <c r="AD252" s="258"/>
      <c r="AE252" s="258"/>
      <c r="AF252" s="258"/>
      <c r="AG252" s="258"/>
      <c r="AH252" s="258"/>
      <c r="AI252" s="258"/>
      <c r="AJ252" s="258"/>
    </row>
    <row r="253" spans="1:36" s="270" customFormat="1">
      <c r="A253" s="297"/>
      <c r="B253" s="292"/>
      <c r="C253" s="258"/>
      <c r="D253" s="258"/>
      <c r="E253" s="258"/>
      <c r="F253" s="258"/>
      <c r="G253" s="258"/>
      <c r="H253" s="258"/>
      <c r="I253" s="258"/>
      <c r="J253" s="258"/>
      <c r="K253" s="258"/>
      <c r="L253" s="258"/>
      <c r="M253" s="258"/>
      <c r="N253" s="258"/>
      <c r="O253" s="297" t="s">
        <v>2056</v>
      </c>
      <c r="P253" s="297"/>
      <c r="Q253" s="258"/>
      <c r="R253" s="258"/>
      <c r="S253" s="258"/>
      <c r="T253" s="258"/>
      <c r="U253" s="258"/>
      <c r="V253" s="258"/>
      <c r="W253" s="258"/>
      <c r="X253" s="258"/>
      <c r="Y253" s="258"/>
      <c r="Z253" s="258"/>
      <c r="AA253" s="258"/>
      <c r="AB253" s="258"/>
      <c r="AC253" s="258"/>
      <c r="AD253" s="258"/>
      <c r="AE253" s="258"/>
      <c r="AF253" s="258"/>
      <c r="AG253" s="258"/>
      <c r="AH253" s="258"/>
      <c r="AI253" s="258"/>
      <c r="AJ253" s="258"/>
    </row>
    <row r="254" spans="1:36" s="270" customFormat="1">
      <c r="A254" s="297"/>
      <c r="B254" s="292"/>
      <c r="C254" s="258"/>
      <c r="D254" s="258"/>
      <c r="E254" s="258"/>
      <c r="F254" s="258"/>
      <c r="G254" s="258"/>
      <c r="H254" s="258"/>
      <c r="I254" s="258"/>
      <c r="J254" s="258"/>
      <c r="K254" s="258"/>
      <c r="L254" s="258"/>
      <c r="M254" s="258"/>
      <c r="N254" s="258"/>
      <c r="O254" s="297" t="s">
        <v>2009</v>
      </c>
      <c r="P254" s="297"/>
      <c r="Q254" s="258"/>
      <c r="R254" s="258"/>
      <c r="S254" s="258"/>
      <c r="T254" s="258"/>
      <c r="U254" s="258"/>
      <c r="V254" s="258"/>
      <c r="W254" s="258"/>
      <c r="X254" s="258"/>
      <c r="Y254" s="258"/>
      <c r="Z254" s="258"/>
      <c r="AA254" s="258"/>
      <c r="AB254" s="258"/>
      <c r="AC254" s="258"/>
      <c r="AD254" s="258"/>
      <c r="AE254" s="258"/>
      <c r="AF254" s="258"/>
      <c r="AG254" s="258"/>
      <c r="AH254" s="258"/>
      <c r="AI254" s="258"/>
      <c r="AJ254" s="258"/>
    </row>
    <row r="255" spans="1:36" s="270" customFormat="1">
      <c r="A255" s="297"/>
      <c r="B255" s="292"/>
      <c r="C255" s="258"/>
      <c r="D255" s="258"/>
      <c r="E255" s="258"/>
      <c r="F255" s="258"/>
      <c r="G255" s="258"/>
      <c r="H255" s="258"/>
      <c r="I255" s="258"/>
      <c r="J255" s="258"/>
      <c r="K255" s="258"/>
      <c r="L255" s="258"/>
      <c r="M255" s="258"/>
      <c r="N255" s="258"/>
      <c r="O255" s="297"/>
      <c r="P255" s="297"/>
      <c r="Q255" s="258"/>
      <c r="R255" s="258"/>
      <c r="S255" s="258"/>
      <c r="T255" s="258"/>
      <c r="U255" s="258"/>
      <c r="V255" s="258"/>
      <c r="W255" s="258"/>
      <c r="X255" s="258"/>
      <c r="Y255" s="258"/>
      <c r="Z255" s="258"/>
      <c r="AA255" s="258"/>
      <c r="AB255" s="258"/>
      <c r="AC255" s="258"/>
      <c r="AD255" s="258"/>
      <c r="AE255" s="258"/>
      <c r="AF255" s="258"/>
      <c r="AG255" s="258"/>
      <c r="AH255" s="258"/>
      <c r="AI255" s="258"/>
      <c r="AJ255" s="258"/>
    </row>
    <row r="256" spans="1:36" s="270" customFormat="1">
      <c r="A256" s="297"/>
      <c r="B256" s="292"/>
      <c r="C256" s="258"/>
      <c r="D256" s="258"/>
      <c r="E256" s="258"/>
      <c r="F256" s="258"/>
      <c r="G256" s="258"/>
      <c r="H256" s="258"/>
      <c r="I256" s="258"/>
      <c r="J256" s="258"/>
      <c r="K256" s="258"/>
      <c r="L256" s="258"/>
      <c r="M256" s="258"/>
      <c r="N256" s="258"/>
      <c r="O256" s="275"/>
      <c r="P256" s="275"/>
      <c r="Q256" s="258"/>
      <c r="R256" s="258"/>
      <c r="S256" s="258"/>
      <c r="T256" s="258"/>
      <c r="U256" s="258"/>
      <c r="V256" s="258"/>
      <c r="W256" s="258"/>
      <c r="X256" s="258"/>
      <c r="Y256" s="258"/>
      <c r="Z256" s="258"/>
      <c r="AA256" s="258"/>
      <c r="AB256" s="258"/>
      <c r="AC256" s="258"/>
      <c r="AD256" s="258"/>
      <c r="AE256" s="258"/>
      <c r="AF256" s="258"/>
      <c r="AG256" s="258"/>
      <c r="AH256" s="258"/>
      <c r="AI256" s="258"/>
      <c r="AJ256" s="258"/>
    </row>
    <row r="257" spans="1:36" s="22" customFormat="1">
      <c r="A257" s="518" t="s">
        <v>1215</v>
      </c>
      <c r="B257" s="518"/>
      <c r="C257" s="518"/>
      <c r="D257" s="518"/>
      <c r="E257" s="518"/>
      <c r="F257" s="518"/>
      <c r="G257" s="518"/>
      <c r="H257" s="518"/>
      <c r="I257" s="518"/>
      <c r="J257" s="518"/>
      <c r="K257" s="518"/>
      <c r="L257" s="518"/>
      <c r="M257" s="518"/>
      <c r="N257" s="518"/>
      <c r="O257" s="518"/>
      <c r="P257" s="518"/>
      <c r="Q257" s="518"/>
      <c r="R257" s="518"/>
      <c r="S257" s="518"/>
      <c r="T257" s="518"/>
      <c r="U257" s="518"/>
      <c r="V257" s="518"/>
      <c r="W257" s="518"/>
      <c r="X257" s="518"/>
      <c r="Y257" s="518"/>
      <c r="Z257" s="518"/>
      <c r="AA257" s="518"/>
      <c r="AB257" s="518"/>
      <c r="AC257" s="518"/>
      <c r="AD257" s="518"/>
      <c r="AE257" s="518"/>
      <c r="AF257" s="518"/>
      <c r="AG257" s="518"/>
      <c r="AH257" s="518"/>
      <c r="AI257" s="518"/>
      <c r="AJ257" s="518"/>
    </row>
    <row r="258" spans="1:36">
      <c r="A258" s="525" t="s">
        <v>110</v>
      </c>
      <c r="B258" s="525"/>
      <c r="C258" s="525"/>
      <c r="D258" s="525"/>
      <c r="E258" s="525"/>
      <c r="F258" s="525"/>
      <c r="G258" s="525"/>
      <c r="H258" s="525"/>
      <c r="I258" s="525"/>
      <c r="J258" s="525"/>
      <c r="K258" s="525"/>
      <c r="L258" s="525"/>
      <c r="M258" s="525"/>
      <c r="N258" s="525"/>
      <c r="O258" s="525"/>
      <c r="P258" s="525"/>
      <c r="Q258" s="525"/>
      <c r="R258" s="525"/>
      <c r="S258" s="525"/>
      <c r="T258" s="525"/>
      <c r="U258" s="525"/>
      <c r="V258" s="525"/>
      <c r="W258" s="525"/>
      <c r="X258" s="525"/>
      <c r="Y258" s="525"/>
      <c r="Z258" s="525"/>
      <c r="AA258" s="525"/>
      <c r="AB258" s="525"/>
      <c r="AC258" s="525"/>
      <c r="AD258" s="525"/>
      <c r="AE258" s="525"/>
      <c r="AF258" s="525"/>
      <c r="AG258" s="525"/>
      <c r="AH258" s="525"/>
      <c r="AI258" s="525"/>
      <c r="AJ258" s="525"/>
    </row>
  </sheetData>
  <sheetProtection selectLockedCells="1" selectUnlockedCells="1"/>
  <mergeCells count="82">
    <mergeCell ref="A236:AJ236"/>
    <mergeCell ref="A208:E208"/>
    <mergeCell ref="A209:E209"/>
    <mergeCell ref="A211:E211"/>
    <mergeCell ref="B203:B207"/>
    <mergeCell ref="D203:D207"/>
    <mergeCell ref="F203:F207"/>
    <mergeCell ref="A213:T213"/>
    <mergeCell ref="H204:P204"/>
    <mergeCell ref="Q204:T204"/>
    <mergeCell ref="O17:U17"/>
    <mergeCell ref="AG17:AJ17"/>
    <mergeCell ref="V16:AF16"/>
    <mergeCell ref="V17:AF17"/>
    <mergeCell ref="H174:AJ174"/>
    <mergeCell ref="H14:AJ14"/>
    <mergeCell ref="H16:U16"/>
    <mergeCell ref="H15:AF15"/>
    <mergeCell ref="AG15:AJ15"/>
    <mergeCell ref="AG16:AJ16"/>
    <mergeCell ref="A258:AJ258"/>
    <mergeCell ref="H104:AJ104"/>
    <mergeCell ref="H102:AJ102"/>
    <mergeCell ref="H103:AJ103"/>
    <mergeCell ref="A20:E20"/>
    <mergeCell ref="A23:E23"/>
    <mergeCell ref="C203:C207"/>
    <mergeCell ref="E203:E207"/>
    <mergeCell ref="H203:T203"/>
    <mergeCell ref="H175:AJ175"/>
    <mergeCell ref="H176:AJ176"/>
    <mergeCell ref="H177:AJ177"/>
    <mergeCell ref="H189:AJ189"/>
    <mergeCell ref="H186:AJ186"/>
    <mergeCell ref="H187:AJ187"/>
    <mergeCell ref="H178:AJ178"/>
    <mergeCell ref="B5:S5"/>
    <mergeCell ref="B7:S7"/>
    <mergeCell ref="B8:S8"/>
    <mergeCell ref="B9:S9"/>
    <mergeCell ref="B10:S10"/>
    <mergeCell ref="A210:E210"/>
    <mergeCell ref="B11:S11"/>
    <mergeCell ref="A257:AJ257"/>
    <mergeCell ref="A226:AJ226"/>
    <mergeCell ref="A21:E21"/>
    <mergeCell ref="A203:A207"/>
    <mergeCell ref="B12:S12"/>
    <mergeCell ref="A14:A18"/>
    <mergeCell ref="A19:E19"/>
    <mergeCell ref="H17:N17"/>
    <mergeCell ref="G14:G18"/>
    <mergeCell ref="B14:B18"/>
    <mergeCell ref="C14:C18"/>
    <mergeCell ref="E14:E18"/>
    <mergeCell ref="D14:D18"/>
    <mergeCell ref="F14:F18"/>
    <mergeCell ref="H179:AJ179"/>
    <mergeCell ref="H184:AJ184"/>
    <mergeCell ref="H185:AJ185"/>
    <mergeCell ref="G203:G207"/>
    <mergeCell ref="A22:E22"/>
    <mergeCell ref="H181:AJ181"/>
    <mergeCell ref="H196:AJ196"/>
    <mergeCell ref="H197:AJ197"/>
    <mergeCell ref="H205:M205"/>
    <mergeCell ref="N205:P205"/>
    <mergeCell ref="Q205:T205"/>
    <mergeCell ref="H206:J206"/>
    <mergeCell ref="K206:M206"/>
    <mergeCell ref="N206:O206"/>
    <mergeCell ref="Q206:T206"/>
    <mergeCell ref="H188:AJ188"/>
    <mergeCell ref="H190:AJ190"/>
    <mergeCell ref="H182:AJ182"/>
    <mergeCell ref="H183:AJ183"/>
    <mergeCell ref="H180:AJ180"/>
    <mergeCell ref="H192:AJ192"/>
    <mergeCell ref="H193:AJ193"/>
    <mergeCell ref="H194:AJ194"/>
    <mergeCell ref="H195:AJ195"/>
    <mergeCell ref="H191:AJ191"/>
  </mergeCells>
  <hyperlinks>
    <hyperlink ref="B149" location="1! Содержание.A1" display="R513"/>
    <hyperlink ref="C149" location="1! Содержание.A1" display="R513"/>
    <hyperlink ref="A258" location="1! Содержание.A1" display="ВЕРНУТЬСЯ К СОДЕРЖАНИЮ"/>
    <hyperlink ref="A258:AJ258" location="'1. Содержание'!A1" display="ВЕРНУТЬСЯ К СОДЕРЖАНИЮ"/>
    <hyperlink ref="H19" r:id="rId1"/>
    <hyperlink ref="V19" r:id="rId2"/>
    <hyperlink ref="J19" r:id="rId3"/>
    <hyperlink ref="L19" r:id="rId4"/>
    <hyperlink ref="S19" r:id="rId5"/>
    <hyperlink ref="N19" r:id="rId6"/>
    <hyperlink ref="O19" r:id="rId7"/>
    <hyperlink ref="Q19" r:id="rId8"/>
    <hyperlink ref="U19" r:id="rId9"/>
    <hyperlink ref="X19" r:id="rId10"/>
    <hyperlink ref="AA19" r:id="rId11"/>
    <hyperlink ref="AD19" r:id="rId12"/>
    <hyperlink ref="AG19" r:id="rId13"/>
    <hyperlink ref="AI19" r:id="rId14"/>
    <hyperlink ref="AJ19" r:id="rId15"/>
    <hyperlink ref="D125" r:id="rId16"/>
    <hyperlink ref="D126:D142" r:id="rId17" display="http://belimo.com.ua/files/file00332.pdf"/>
    <hyperlink ref="D110:D122" r:id="rId18" display="http://belimo.com.ua/files/file00332.pdf"/>
    <hyperlink ref="D145:D157" r:id="rId19" display="http://belimo.com.ua/files/file00332.pdf"/>
    <hyperlink ref="D160:D167" r:id="rId20" display="http://belimo.com.ua/files/file00332.pdf"/>
    <hyperlink ref="D186" r:id="rId21"/>
    <hyperlink ref="D187" r:id="rId22"/>
    <hyperlink ref="Y19" r:id="rId23"/>
    <hyperlink ref="D188" r:id="rId24"/>
    <hyperlink ref="D189" r:id="rId25"/>
    <hyperlink ref="D190" r:id="rId26"/>
    <hyperlink ref="D191" r:id="rId27"/>
    <hyperlink ref="D214" r:id="rId28"/>
    <hyperlink ref="D215" r:id="rId29"/>
    <hyperlink ref="D216" r:id="rId30"/>
    <hyperlink ref="D217" r:id="rId31"/>
    <hyperlink ref="D218" r:id="rId32"/>
    <hyperlink ref="D48" r:id="rId33"/>
    <hyperlink ref="D67" r:id="rId34"/>
    <hyperlink ref="D66" r:id="rId35"/>
    <hyperlink ref="D65" r:id="rId36"/>
    <hyperlink ref="D64" r:id="rId37"/>
    <hyperlink ref="D63" r:id="rId38"/>
    <hyperlink ref="D62" r:id="rId39"/>
    <hyperlink ref="D61" r:id="rId40"/>
    <hyperlink ref="D60" r:id="rId41"/>
    <hyperlink ref="D59" r:id="rId42"/>
    <hyperlink ref="D58" r:id="rId43"/>
    <hyperlink ref="D57" r:id="rId44"/>
    <hyperlink ref="D56" r:id="rId45"/>
    <hyperlink ref="D55" r:id="rId46"/>
    <hyperlink ref="D54" r:id="rId47"/>
    <hyperlink ref="D53" r:id="rId48"/>
    <hyperlink ref="D52" r:id="rId49"/>
    <hyperlink ref="D51" r:id="rId50"/>
    <hyperlink ref="D50" r:id="rId51"/>
    <hyperlink ref="D49" r:id="rId52"/>
    <hyperlink ref="D45" r:id="rId53"/>
    <hyperlink ref="D44" r:id="rId54"/>
    <hyperlink ref="D43" r:id="rId55"/>
    <hyperlink ref="D42" r:id="rId56"/>
    <hyperlink ref="D41" r:id="rId57"/>
    <hyperlink ref="D40" r:id="rId58"/>
    <hyperlink ref="D39" r:id="rId59"/>
    <hyperlink ref="D38" r:id="rId60"/>
    <hyperlink ref="D37" r:id="rId61"/>
    <hyperlink ref="D36" r:id="rId62"/>
    <hyperlink ref="D35" r:id="rId63"/>
    <hyperlink ref="D34" r:id="rId64"/>
    <hyperlink ref="D33" r:id="rId65"/>
    <hyperlink ref="D32" r:id="rId66"/>
    <hyperlink ref="D31" r:id="rId67"/>
    <hyperlink ref="D30" r:id="rId68"/>
    <hyperlink ref="D29" r:id="rId69"/>
    <hyperlink ref="D28" r:id="rId70"/>
    <hyperlink ref="D87" r:id="rId71"/>
    <hyperlink ref="D86" r:id="rId72"/>
    <hyperlink ref="D85" r:id="rId73"/>
    <hyperlink ref="D84" r:id="rId74"/>
    <hyperlink ref="D83" r:id="rId75"/>
    <hyperlink ref="D82" r:id="rId76"/>
    <hyperlink ref="D81" r:id="rId77"/>
    <hyperlink ref="D80" r:id="rId78"/>
    <hyperlink ref="D79" r:id="rId79"/>
    <hyperlink ref="D78" r:id="rId80"/>
    <hyperlink ref="D77" r:id="rId81"/>
    <hyperlink ref="D76" r:id="rId82"/>
    <hyperlink ref="D75" r:id="rId83"/>
    <hyperlink ref="D74" r:id="rId84"/>
    <hyperlink ref="D73" r:id="rId85"/>
    <hyperlink ref="D72" r:id="rId86"/>
    <hyperlink ref="D71" r:id="rId87"/>
    <hyperlink ref="D70" r:id="rId88"/>
    <hyperlink ref="D104" r:id="rId89"/>
    <hyperlink ref="D103" r:id="rId90"/>
    <hyperlink ref="D102" r:id="rId91"/>
    <hyperlink ref="D101" r:id="rId92"/>
    <hyperlink ref="D100" r:id="rId93"/>
    <hyperlink ref="D99" r:id="rId94"/>
    <hyperlink ref="D98" r:id="rId95"/>
    <hyperlink ref="D97" r:id="rId96"/>
    <hyperlink ref="D96" r:id="rId97"/>
    <hyperlink ref="D95" r:id="rId98"/>
    <hyperlink ref="D94" r:id="rId99"/>
    <hyperlink ref="D93" r:id="rId100"/>
    <hyperlink ref="D92" r:id="rId101"/>
    <hyperlink ref="D91" r:id="rId102"/>
    <hyperlink ref="D90" r:id="rId103"/>
    <hyperlink ref="A257:AJ257" location="'5. Шаровые регулир.'!A1" display="ВЕРНУТЬСЯ НА НАЧАЛО СТРАНИЦЫ"/>
    <hyperlink ref="B5" location="'5. Шаровые регулир.'!A205" display="* См. также примечания и примеры расшифровки кодов приводов в нижней части данной страницы."/>
    <hyperlink ref="B7" r:id="rId104"/>
    <hyperlink ref="B8" r:id="rId105"/>
    <hyperlink ref="B9" r:id="rId106"/>
    <hyperlink ref="B10" r:id="rId107"/>
    <hyperlink ref="B11" r:id="rId108"/>
    <hyperlink ref="B12" r:id="rId109"/>
    <hyperlink ref="H102:AJ102" location="'5. Шаровые регулир.'!A200" display="* для клапанов LG-CCV  R6125W250-S8 применяются другие типы приводов, см. ниже на данном листе."/>
    <hyperlink ref="AH19" r:id="rId110"/>
    <hyperlink ref="D120" r:id="rId111"/>
    <hyperlink ref="I19" r:id="rId112"/>
    <hyperlink ref="K19" r:id="rId113"/>
    <hyperlink ref="M19" r:id="rId114"/>
    <hyperlink ref="R19" r:id="rId115"/>
    <hyperlink ref="T19" r:id="rId116"/>
    <hyperlink ref="P19" r:id="rId117"/>
    <hyperlink ref="W19" r:id="rId118"/>
    <hyperlink ref="Z19" r:id="rId119"/>
    <hyperlink ref="AB19" r:id="rId120"/>
    <hyperlink ref="AC19" r:id="rId121"/>
    <hyperlink ref="AE19" r:id="rId122"/>
    <hyperlink ref="D181" r:id="rId123"/>
    <hyperlink ref="D182" r:id="rId124"/>
    <hyperlink ref="D183" r:id="rId125"/>
    <hyperlink ref="D175" r:id="rId126"/>
    <hyperlink ref="D176" r:id="rId127"/>
    <hyperlink ref="D177" r:id="rId128"/>
    <hyperlink ref="D178" r:id="rId129"/>
    <hyperlink ref="D194" r:id="rId130"/>
    <hyperlink ref="D195" r:id="rId131"/>
    <hyperlink ref="D197" r:id="rId132"/>
    <hyperlink ref="B5:S5" location="'5. Шаровые регулир.'!A221" display="* См. также примечания и примеры расшифровки кодов приводов в нижней части данной страницы."/>
    <hyperlink ref="H103:AJ103" location="'5. Шаровые регулир.'!A200" display="* для клапанов LG-CCV  R6125W250-S8 применяются другие типы приводов, см. ниже на данном листе."/>
    <hyperlink ref="H104:AJ104" location="'5. Шаровые регулир.'!A200" display="* для клапанов LG-CCV  R6125W250-S8 применяются другие типы приводов, см. ниже на данном листе."/>
  </hyperlinks>
  <pageMargins left="0.39374999999999999" right="0.39374999999999999" top="0.19652777777777777" bottom="0.19652777777777777" header="0.51180555555555551" footer="0.51180555555555551"/>
  <pageSetup paperSize="9" scale="73" firstPageNumber="0" orientation="landscape" horizontalDpi="300" verticalDpi="300" r:id="rId133"/>
  <headerFooter alignWithMargins="0"/>
  <ignoredErrors>
    <ignoredError sqref="J20:K20 AD20 Q20 AH20:AJ20 H20 S20 O20 X20 U20:V20 AA20" numberStoredAsText="1"/>
  </ignoredErrors>
  <drawing r:id="rId134"/>
</worksheet>
</file>

<file path=xl/worksheets/sheet6.xml><?xml version="1.0" encoding="utf-8"?>
<worksheet xmlns="http://schemas.openxmlformats.org/spreadsheetml/2006/main" xmlns:r="http://schemas.openxmlformats.org/officeDocument/2006/relationships">
  <sheetPr codeName="Лист9" enableFormatConditionsCalculation="0">
    <tabColor theme="9" tint="0.59999389629810485"/>
  </sheetPr>
  <dimension ref="A1:AE179"/>
  <sheetViews>
    <sheetView zoomScaleNormal="100" zoomScaleSheetLayoutView="100" workbookViewId="0">
      <pane ySplit="21" topLeftCell="A22" activePane="bottomLeft" state="frozen"/>
      <selection pane="bottomLeft"/>
    </sheetView>
  </sheetViews>
  <sheetFormatPr defaultRowHeight="12.75"/>
  <cols>
    <col min="1" max="1" width="4.140625" style="270" customWidth="1"/>
    <col min="2" max="2" width="9.5703125" style="273" customWidth="1"/>
    <col min="3" max="3" width="13.5703125" style="16" customWidth="1"/>
    <col min="4" max="4" width="4" style="16" customWidth="1"/>
    <col min="5" max="5" width="5.42578125" style="42" customWidth="1"/>
    <col min="6" max="6" width="6.7109375" style="20" customWidth="1"/>
    <col min="7" max="7" width="6.7109375" style="20" hidden="1" customWidth="1"/>
    <col min="8" max="31" width="5.140625" style="17" customWidth="1"/>
    <col min="32" max="16384" width="9.140625" style="19"/>
  </cols>
  <sheetData>
    <row r="1" spans="1:31" ht="15.75">
      <c r="A1" s="372" t="s">
        <v>2438</v>
      </c>
      <c r="B1" s="372"/>
      <c r="C1" s="372"/>
      <c r="D1" s="372"/>
      <c r="E1" s="372"/>
      <c r="F1" s="372"/>
      <c r="G1" s="372"/>
      <c r="H1" s="372"/>
      <c r="I1" s="372"/>
      <c r="J1" s="372"/>
      <c r="K1" s="372"/>
      <c r="L1" s="372"/>
      <c r="M1" s="372"/>
      <c r="N1" s="372"/>
      <c r="O1" s="372"/>
      <c r="P1" s="372"/>
      <c r="Q1" s="372"/>
      <c r="R1" s="372"/>
      <c r="S1" s="372"/>
      <c r="T1" s="372"/>
      <c r="U1" s="372"/>
      <c r="V1" s="372"/>
      <c r="W1" s="372"/>
      <c r="Y1" s="19"/>
      <c r="Z1" s="50"/>
      <c r="AA1" s="50"/>
      <c r="AB1" s="50"/>
      <c r="AC1" s="50"/>
      <c r="AD1" s="50"/>
      <c r="AE1" s="50"/>
    </row>
    <row r="2" spans="1:31" ht="15.75">
      <c r="A2" s="203" t="s">
        <v>1865</v>
      </c>
      <c r="B2" s="203"/>
      <c r="C2" s="203"/>
      <c r="D2" s="203"/>
      <c r="E2" s="203"/>
      <c r="F2" s="203"/>
      <c r="G2" s="203"/>
      <c r="H2" s="203"/>
      <c r="I2" s="203"/>
      <c r="J2" s="203"/>
      <c r="K2" s="203"/>
      <c r="L2" s="203"/>
      <c r="M2" s="203"/>
      <c r="N2" s="203"/>
      <c r="O2" s="203"/>
      <c r="P2" s="203"/>
      <c r="Q2" s="203"/>
      <c r="R2" s="203"/>
      <c r="S2" s="203"/>
      <c r="T2" s="203"/>
      <c r="U2" s="203"/>
      <c r="V2" s="203"/>
      <c r="W2" s="203"/>
      <c r="Y2" s="19"/>
      <c r="Z2" s="50"/>
      <c r="AA2" s="50"/>
      <c r="AB2" s="50"/>
      <c r="AC2" s="50"/>
      <c r="AD2" s="50"/>
      <c r="AE2" s="50"/>
    </row>
    <row r="3" spans="1:31" ht="15.75">
      <c r="A3" s="115" t="s">
        <v>3165</v>
      </c>
      <c r="B3" s="167"/>
      <c r="C3" s="167"/>
      <c r="D3" s="167"/>
      <c r="E3" s="167"/>
      <c r="F3" s="167"/>
      <c r="G3" s="167"/>
      <c r="H3" s="167"/>
      <c r="I3" s="167"/>
      <c r="J3" s="167"/>
      <c r="K3" s="167"/>
      <c r="L3" s="167"/>
      <c r="M3" s="167"/>
      <c r="N3" s="167"/>
      <c r="O3" s="167"/>
      <c r="P3" s="167"/>
      <c r="Q3" s="167"/>
      <c r="R3" s="167"/>
      <c r="S3" s="167"/>
      <c r="T3" s="167"/>
      <c r="U3" s="167"/>
      <c r="V3" s="167"/>
      <c r="W3" s="167"/>
      <c r="Y3" s="19"/>
      <c r="Z3" s="50"/>
      <c r="AA3" s="50"/>
      <c r="AB3" s="50"/>
      <c r="AC3" s="50"/>
      <c r="AD3" s="50"/>
      <c r="AE3" s="50"/>
    </row>
    <row r="4" spans="1:31">
      <c r="A4" s="469" t="s">
        <v>2966</v>
      </c>
      <c r="B4" s="18"/>
      <c r="C4" s="17"/>
      <c r="D4" s="17"/>
      <c r="E4" s="17"/>
      <c r="F4" s="17"/>
      <c r="G4" s="17"/>
      <c r="Y4" s="19"/>
      <c r="Z4" s="50"/>
      <c r="AA4" s="50"/>
      <c r="AB4" s="50"/>
      <c r="AC4" s="50"/>
      <c r="AD4" s="50"/>
      <c r="AE4" s="50"/>
    </row>
    <row r="5" spans="1:31">
      <c r="A5" s="242"/>
      <c r="B5" s="517" t="s">
        <v>2418</v>
      </c>
      <c r="C5" s="517"/>
      <c r="D5" s="517"/>
      <c r="E5" s="517"/>
      <c r="F5" s="517"/>
      <c r="G5" s="517"/>
      <c r="H5" s="517"/>
      <c r="I5" s="517"/>
      <c r="J5" s="517"/>
      <c r="K5" s="517"/>
      <c r="L5" s="517"/>
      <c r="M5" s="517"/>
      <c r="N5" s="517"/>
      <c r="O5" s="517"/>
      <c r="P5" s="517"/>
      <c r="Q5" s="517"/>
      <c r="R5" s="517"/>
      <c r="Y5" s="19"/>
      <c r="Z5" s="50"/>
      <c r="AA5" s="50"/>
      <c r="AB5" s="50"/>
      <c r="AC5" s="50"/>
      <c r="AD5" s="50"/>
      <c r="AE5" s="50"/>
    </row>
    <row r="6" spans="1:31">
      <c r="A6" s="268"/>
      <c r="B6" s="18"/>
      <c r="C6" s="17"/>
      <c r="D6" s="17"/>
      <c r="E6" s="17"/>
      <c r="F6" s="17"/>
      <c r="G6" s="17"/>
      <c r="Y6" s="19"/>
      <c r="Z6" s="50"/>
      <c r="AA6" s="50"/>
      <c r="AB6" s="50"/>
      <c r="AC6" s="50"/>
      <c r="AD6" s="50"/>
      <c r="AE6" s="50"/>
    </row>
    <row r="7" spans="1:31">
      <c r="A7" s="33"/>
      <c r="B7" s="517" t="s">
        <v>1997</v>
      </c>
      <c r="C7" s="517"/>
      <c r="D7" s="517"/>
      <c r="E7" s="517"/>
      <c r="F7" s="517"/>
      <c r="G7" s="517"/>
      <c r="H7" s="517"/>
      <c r="I7" s="517"/>
      <c r="J7" s="517"/>
      <c r="K7" s="517"/>
      <c r="L7" s="517"/>
      <c r="M7" s="517"/>
      <c r="N7" s="517"/>
      <c r="O7" s="517"/>
      <c r="P7" s="517"/>
      <c r="Q7" s="517"/>
      <c r="R7" s="517"/>
      <c r="Z7" s="19"/>
      <c r="AA7" s="50"/>
      <c r="AB7" s="50"/>
      <c r="AC7" s="50"/>
      <c r="AD7" s="50"/>
      <c r="AE7" s="50"/>
    </row>
    <row r="8" spans="1:31">
      <c r="A8" s="33"/>
      <c r="B8" s="517" t="s">
        <v>2430</v>
      </c>
      <c r="C8" s="517"/>
      <c r="D8" s="517"/>
      <c r="E8" s="517"/>
      <c r="F8" s="517"/>
      <c r="G8" s="517"/>
      <c r="H8" s="517"/>
      <c r="I8" s="517"/>
      <c r="J8" s="517"/>
      <c r="K8" s="517"/>
      <c r="L8" s="517"/>
      <c r="M8" s="517"/>
      <c r="N8" s="517"/>
      <c r="O8" s="517"/>
      <c r="P8" s="517"/>
      <c r="Q8" s="517"/>
      <c r="R8" s="517"/>
      <c r="S8" s="20"/>
      <c r="T8" s="20"/>
      <c r="U8" s="20"/>
      <c r="V8" s="20"/>
      <c r="W8" s="20"/>
      <c r="X8" s="20"/>
      <c r="Y8" s="20"/>
      <c r="Z8" s="20"/>
      <c r="AA8" s="50"/>
      <c r="AB8" s="50"/>
      <c r="AC8" s="50"/>
      <c r="AD8" s="50"/>
      <c r="AE8" s="50"/>
    </row>
    <row r="9" spans="1:31">
      <c r="A9" s="33"/>
      <c r="B9" s="517" t="s">
        <v>1991</v>
      </c>
      <c r="C9" s="517"/>
      <c r="D9" s="517"/>
      <c r="E9" s="517"/>
      <c r="F9" s="517"/>
      <c r="G9" s="517"/>
      <c r="H9" s="517"/>
      <c r="I9" s="517"/>
      <c r="J9" s="517"/>
      <c r="K9" s="517"/>
      <c r="L9" s="517"/>
      <c r="M9" s="517"/>
      <c r="N9" s="517"/>
      <c r="O9" s="517"/>
      <c r="P9" s="517"/>
      <c r="Q9" s="517"/>
      <c r="R9" s="517"/>
      <c r="S9" s="20"/>
      <c r="T9" s="20"/>
      <c r="U9" s="20"/>
      <c r="V9" s="20"/>
      <c r="W9" s="20"/>
      <c r="X9" s="20"/>
      <c r="Y9" s="20"/>
      <c r="Z9" s="20"/>
      <c r="AA9" s="50"/>
      <c r="AB9" s="50"/>
      <c r="AC9" s="435" t="s">
        <v>2746</v>
      </c>
      <c r="AD9" s="85"/>
      <c r="AE9" s="436">
        <v>0</v>
      </c>
    </row>
    <row r="10" spans="1:31">
      <c r="A10" s="33"/>
      <c r="B10" s="517" t="s">
        <v>1993</v>
      </c>
      <c r="C10" s="517"/>
      <c r="D10" s="517"/>
      <c r="E10" s="517"/>
      <c r="F10" s="517"/>
      <c r="G10" s="517"/>
      <c r="H10" s="517"/>
      <c r="I10" s="517"/>
      <c r="J10" s="517"/>
      <c r="K10" s="517"/>
      <c r="L10" s="517"/>
      <c r="M10" s="517"/>
      <c r="N10" s="517"/>
      <c r="O10" s="517"/>
      <c r="P10" s="517"/>
      <c r="Q10" s="517"/>
      <c r="R10" s="517"/>
      <c r="S10" s="20"/>
      <c r="T10" s="20"/>
      <c r="U10" s="20"/>
      <c r="V10" s="20"/>
      <c r="W10" s="20"/>
      <c r="X10" s="20"/>
      <c r="Y10" s="20"/>
      <c r="Z10" s="20"/>
      <c r="AA10" s="50"/>
      <c r="AB10" s="50"/>
      <c r="AC10" s="434" t="s">
        <v>2967</v>
      </c>
      <c r="AD10" s="434"/>
      <c r="AE10" s="436">
        <v>0</v>
      </c>
    </row>
    <row r="11" spans="1:31">
      <c r="A11" s="33"/>
      <c r="B11" s="16"/>
      <c r="C11" s="20"/>
      <c r="D11" s="20"/>
      <c r="E11" s="20"/>
      <c r="H11" s="20"/>
      <c r="I11" s="20"/>
      <c r="J11" s="20"/>
      <c r="K11" s="20"/>
      <c r="L11" s="20"/>
      <c r="M11" s="20"/>
      <c r="N11" s="20"/>
      <c r="O11" s="20"/>
      <c r="P11" s="20"/>
      <c r="Q11" s="286"/>
      <c r="R11" s="286"/>
      <c r="S11" s="20"/>
      <c r="T11" s="20"/>
      <c r="U11" s="20"/>
      <c r="V11" s="20"/>
      <c r="W11" s="20"/>
      <c r="X11" s="20"/>
      <c r="Y11" s="20"/>
      <c r="Z11" s="20"/>
      <c r="AA11" s="50"/>
      <c r="AB11" s="50"/>
      <c r="AC11" s="50"/>
      <c r="AD11" s="50"/>
      <c r="AE11" s="50"/>
    </row>
    <row r="12" spans="1:31" ht="12.75" customHeight="1">
      <c r="A12" s="550" t="s">
        <v>157</v>
      </c>
      <c r="B12" s="553" t="s">
        <v>158</v>
      </c>
      <c r="C12" s="524" t="s">
        <v>1938</v>
      </c>
      <c r="D12" s="530" t="s">
        <v>1345</v>
      </c>
      <c r="E12" s="521" t="s">
        <v>159</v>
      </c>
      <c r="F12" s="515" t="s">
        <v>1920</v>
      </c>
      <c r="G12" s="515" t="s">
        <v>1920</v>
      </c>
      <c r="H12" s="533" t="s">
        <v>1870</v>
      </c>
      <c r="I12" s="533"/>
      <c r="J12" s="533"/>
      <c r="K12" s="533"/>
      <c r="L12" s="533"/>
      <c r="M12" s="533"/>
      <c r="N12" s="533"/>
      <c r="O12" s="533"/>
      <c r="P12" s="533"/>
      <c r="Q12" s="533"/>
      <c r="R12" s="533"/>
      <c r="S12" s="533"/>
      <c r="T12" s="533"/>
      <c r="U12" s="533"/>
      <c r="V12" s="533"/>
      <c r="W12" s="533"/>
      <c r="X12" s="533"/>
      <c r="Y12" s="533"/>
      <c r="Z12" s="533"/>
      <c r="AA12" s="533"/>
      <c r="AB12" s="533"/>
      <c r="AC12" s="533"/>
      <c r="AD12" s="533"/>
      <c r="AE12" s="533"/>
    </row>
    <row r="13" spans="1:31" ht="12.75" customHeight="1">
      <c r="A13" s="550"/>
      <c r="B13" s="553"/>
      <c r="C13" s="524"/>
      <c r="D13" s="531"/>
      <c r="E13" s="521"/>
      <c r="F13" s="515"/>
      <c r="G13" s="515"/>
      <c r="H13" s="551" t="s">
        <v>1873</v>
      </c>
      <c r="I13" s="551"/>
      <c r="J13" s="551"/>
      <c r="K13" s="551"/>
      <c r="L13" s="551"/>
      <c r="M13" s="551"/>
      <c r="N13" s="551"/>
      <c r="O13" s="551"/>
      <c r="P13" s="551"/>
      <c r="Q13" s="551"/>
      <c r="R13" s="551"/>
      <c r="S13" s="551"/>
      <c r="T13" s="551"/>
      <c r="U13" s="551"/>
      <c r="V13" s="551" t="s">
        <v>1874</v>
      </c>
      <c r="W13" s="551"/>
      <c r="X13" s="551"/>
      <c r="Y13" s="551"/>
      <c r="Z13" s="551"/>
      <c r="AA13" s="551"/>
      <c r="AB13" s="551"/>
      <c r="AC13" s="551"/>
      <c r="AD13" s="551"/>
      <c r="AE13" s="551"/>
    </row>
    <row r="14" spans="1:31">
      <c r="A14" s="550"/>
      <c r="B14" s="553"/>
      <c r="C14" s="524"/>
      <c r="D14" s="531"/>
      <c r="E14" s="521"/>
      <c r="F14" s="515"/>
      <c r="G14" s="515"/>
      <c r="H14" s="551" t="s">
        <v>1939</v>
      </c>
      <c r="I14" s="551"/>
      <c r="J14" s="551"/>
      <c r="K14" s="551"/>
      <c r="L14" s="551"/>
      <c r="M14" s="551"/>
      <c r="N14" s="551"/>
      <c r="O14" s="551"/>
      <c r="P14" s="551"/>
      <c r="Q14" s="551"/>
      <c r="R14" s="551"/>
      <c r="S14" s="551"/>
      <c r="T14" s="551"/>
      <c r="U14" s="551"/>
      <c r="V14" s="551" t="s">
        <v>1940</v>
      </c>
      <c r="W14" s="551"/>
      <c r="X14" s="551"/>
      <c r="Y14" s="551"/>
      <c r="Z14" s="551"/>
      <c r="AA14" s="551"/>
      <c r="AB14" s="551"/>
      <c r="AC14" s="551"/>
      <c r="AD14" s="551"/>
      <c r="AE14" s="551"/>
    </row>
    <row r="15" spans="1:31">
      <c r="A15" s="550"/>
      <c r="B15" s="553"/>
      <c r="C15" s="524"/>
      <c r="D15" s="531"/>
      <c r="E15" s="521"/>
      <c r="F15" s="515"/>
      <c r="G15" s="515"/>
      <c r="H15" s="551" t="s">
        <v>1875</v>
      </c>
      <c r="I15" s="551"/>
      <c r="J15" s="551"/>
      <c r="K15" s="551"/>
      <c r="L15" s="551"/>
      <c r="M15" s="551"/>
      <c r="N15" s="551"/>
      <c r="O15" s="551" t="s">
        <v>1878</v>
      </c>
      <c r="P15" s="551"/>
      <c r="Q15" s="551"/>
      <c r="R15" s="551"/>
      <c r="S15" s="551"/>
      <c r="T15" s="551"/>
      <c r="U15" s="551"/>
      <c r="V15" s="551" t="s">
        <v>1875</v>
      </c>
      <c r="W15" s="551"/>
      <c r="X15" s="551"/>
      <c r="Y15" s="551"/>
      <c r="Z15" s="551"/>
      <c r="AA15" s="551" t="s">
        <v>1878</v>
      </c>
      <c r="AB15" s="551"/>
      <c r="AC15" s="551"/>
      <c r="AD15" s="551"/>
      <c r="AE15" s="551"/>
    </row>
    <row r="16" spans="1:31" ht="63.75" customHeight="1">
      <c r="A16" s="550"/>
      <c r="B16" s="553"/>
      <c r="C16" s="524"/>
      <c r="D16" s="532"/>
      <c r="E16" s="521"/>
      <c r="F16" s="515"/>
      <c r="G16" s="515"/>
      <c r="H16" s="263" t="s">
        <v>163</v>
      </c>
      <c r="I16" s="263" t="s">
        <v>164</v>
      </c>
      <c r="J16" s="263" t="s">
        <v>165</v>
      </c>
      <c r="K16" s="263" t="s">
        <v>166</v>
      </c>
      <c r="L16" s="263" t="s">
        <v>167</v>
      </c>
      <c r="M16" s="263" t="s">
        <v>168</v>
      </c>
      <c r="N16" s="263" t="s">
        <v>169</v>
      </c>
      <c r="O16" s="263" t="s">
        <v>170</v>
      </c>
      <c r="P16" s="263" t="s">
        <v>171</v>
      </c>
      <c r="Q16" s="263" t="s">
        <v>172</v>
      </c>
      <c r="R16" s="263" t="s">
        <v>173</v>
      </c>
      <c r="S16" s="263" t="s">
        <v>174</v>
      </c>
      <c r="T16" s="263" t="s">
        <v>175</v>
      </c>
      <c r="U16" s="263" t="s">
        <v>176</v>
      </c>
      <c r="V16" s="264" t="s">
        <v>401</v>
      </c>
      <c r="W16" s="263" t="s">
        <v>1935</v>
      </c>
      <c r="X16" s="263" t="s">
        <v>1936</v>
      </c>
      <c r="Y16" s="264" t="s">
        <v>402</v>
      </c>
      <c r="Z16" s="264" t="s">
        <v>403</v>
      </c>
      <c r="AA16" s="264" t="s">
        <v>404</v>
      </c>
      <c r="AB16" s="263" t="s">
        <v>1909</v>
      </c>
      <c r="AC16" s="263" t="s">
        <v>1937</v>
      </c>
      <c r="AD16" s="264" t="s">
        <v>405</v>
      </c>
      <c r="AE16" s="264" t="s">
        <v>406</v>
      </c>
    </row>
    <row r="17" spans="1:31">
      <c r="A17" s="552" t="s">
        <v>1951</v>
      </c>
      <c r="B17" s="552"/>
      <c r="C17" s="552"/>
      <c r="D17" s="552"/>
      <c r="E17" s="552"/>
      <c r="F17" s="276"/>
      <c r="G17" s="276"/>
      <c r="H17" s="133" t="s">
        <v>1952</v>
      </c>
      <c r="I17" s="133" t="s">
        <v>1954</v>
      </c>
      <c r="J17" s="133" t="s">
        <v>1954</v>
      </c>
      <c r="K17" s="133" t="s">
        <v>1955</v>
      </c>
      <c r="L17" s="133" t="s">
        <v>1955</v>
      </c>
      <c r="M17" s="133" t="s">
        <v>1956</v>
      </c>
      <c r="N17" s="133" t="s">
        <v>1956</v>
      </c>
      <c r="O17" s="133" t="s">
        <v>1960</v>
      </c>
      <c r="P17" s="133" t="s">
        <v>1957</v>
      </c>
      <c r="Q17" s="133" t="s">
        <v>1957</v>
      </c>
      <c r="R17" s="133" t="s">
        <v>1955</v>
      </c>
      <c r="S17" s="133" t="s">
        <v>1955</v>
      </c>
      <c r="T17" s="133" t="s">
        <v>1958</v>
      </c>
      <c r="U17" s="133" t="s">
        <v>1958</v>
      </c>
      <c r="V17" s="299" t="s">
        <v>2012</v>
      </c>
      <c r="W17" s="230" t="s">
        <v>539</v>
      </c>
      <c r="X17" s="230" t="s">
        <v>539</v>
      </c>
      <c r="Y17" s="299" t="s">
        <v>2013</v>
      </c>
      <c r="Z17" s="299" t="s">
        <v>2014</v>
      </c>
      <c r="AA17" s="299" t="s">
        <v>2015</v>
      </c>
      <c r="AB17" s="230" t="s">
        <v>539</v>
      </c>
      <c r="AC17" s="230" t="s">
        <v>539</v>
      </c>
      <c r="AD17" s="299" t="s">
        <v>2013</v>
      </c>
      <c r="AE17" s="299" t="s">
        <v>1964</v>
      </c>
    </row>
    <row r="18" spans="1:31" ht="12.75" customHeight="1">
      <c r="A18" s="552" t="s">
        <v>184</v>
      </c>
      <c r="B18" s="552"/>
      <c r="C18" s="552"/>
      <c r="D18" s="552"/>
      <c r="E18" s="552"/>
      <c r="F18" s="276"/>
      <c r="G18" s="276"/>
      <c r="H18" s="230" t="s">
        <v>185</v>
      </c>
      <c r="I18" s="230" t="s">
        <v>186</v>
      </c>
      <c r="J18" s="230" t="s">
        <v>186</v>
      </c>
      <c r="K18" s="230" t="s">
        <v>188</v>
      </c>
      <c r="L18" s="230" t="s">
        <v>188</v>
      </c>
      <c r="M18" s="230" t="s">
        <v>187</v>
      </c>
      <c r="N18" s="230" t="s">
        <v>187</v>
      </c>
      <c r="O18" s="230" t="s">
        <v>185</v>
      </c>
      <c r="P18" s="230" t="s">
        <v>186</v>
      </c>
      <c r="Q18" s="230" t="s">
        <v>186</v>
      </c>
      <c r="R18" s="230" t="s">
        <v>188</v>
      </c>
      <c r="S18" s="230" t="s">
        <v>188</v>
      </c>
      <c r="T18" s="230" t="s">
        <v>187</v>
      </c>
      <c r="U18" s="230" t="s">
        <v>187</v>
      </c>
      <c r="V18" s="230" t="s">
        <v>2945</v>
      </c>
      <c r="W18" s="230" t="s">
        <v>189</v>
      </c>
      <c r="X18" s="230" t="s">
        <v>189</v>
      </c>
      <c r="Y18" s="230" t="s">
        <v>188</v>
      </c>
      <c r="Z18" s="230" t="s">
        <v>187</v>
      </c>
      <c r="AA18" s="230" t="s">
        <v>2945</v>
      </c>
      <c r="AB18" s="230" t="s">
        <v>189</v>
      </c>
      <c r="AC18" s="230" t="s">
        <v>189</v>
      </c>
      <c r="AD18" s="230" t="s">
        <v>188</v>
      </c>
      <c r="AE18" s="230" t="s">
        <v>187</v>
      </c>
    </row>
    <row r="19" spans="1:31" ht="12.75" customHeight="1">
      <c r="A19" s="552" t="s">
        <v>1910</v>
      </c>
      <c r="B19" s="552"/>
      <c r="C19" s="552"/>
      <c r="D19" s="552"/>
      <c r="E19" s="552"/>
      <c r="F19" s="250"/>
      <c r="G19" s="250"/>
      <c r="H19" s="233">
        <v>105</v>
      </c>
      <c r="I19" s="233">
        <v>90</v>
      </c>
      <c r="J19" s="233">
        <v>90</v>
      </c>
      <c r="K19" s="233">
        <v>90</v>
      </c>
      <c r="L19" s="233">
        <v>90</v>
      </c>
      <c r="M19" s="233">
        <v>90</v>
      </c>
      <c r="N19" s="233">
        <v>90</v>
      </c>
      <c r="O19" s="233">
        <v>105</v>
      </c>
      <c r="P19" s="233">
        <v>90</v>
      </c>
      <c r="Q19" s="233">
        <v>90</v>
      </c>
      <c r="R19" s="233">
        <v>90</v>
      </c>
      <c r="S19" s="233">
        <v>90</v>
      </c>
      <c r="T19" s="233">
        <v>90</v>
      </c>
      <c r="U19" s="233">
        <v>90</v>
      </c>
      <c r="V19" s="265" t="s">
        <v>1918</v>
      </c>
      <c r="W19" s="265" t="s">
        <v>1918</v>
      </c>
      <c r="X19" s="265" t="s">
        <v>1918</v>
      </c>
      <c r="Y19" s="233">
        <v>75</v>
      </c>
      <c r="Z19" s="233">
        <v>75</v>
      </c>
      <c r="AA19" s="265" t="s">
        <v>1918</v>
      </c>
      <c r="AB19" s="265" t="s">
        <v>1918</v>
      </c>
      <c r="AC19" s="265" t="s">
        <v>1918</v>
      </c>
      <c r="AD19" s="233">
        <v>75</v>
      </c>
      <c r="AE19" s="233">
        <v>75</v>
      </c>
    </row>
    <row r="20" spans="1:31" ht="12.75" hidden="1" customHeight="1">
      <c r="A20" s="516" t="s">
        <v>681</v>
      </c>
      <c r="B20" s="516"/>
      <c r="C20" s="516"/>
      <c r="D20" s="516"/>
      <c r="E20" s="516"/>
      <c r="F20" s="250"/>
      <c r="G20" s="250"/>
      <c r="H20" s="245">
        <v>75.893023255813972</v>
      </c>
      <c r="I20" s="245">
        <v>93.96279069767445</v>
      </c>
      <c r="J20" s="245">
        <v>103.77209302325585</v>
      </c>
      <c r="K20" s="245">
        <v>117.71162790697679</v>
      </c>
      <c r="L20" s="245">
        <v>145.59069767441866</v>
      </c>
      <c r="M20" s="245">
        <v>133.7162790697675</v>
      </c>
      <c r="N20" s="245">
        <v>161.07906976744192</v>
      </c>
      <c r="O20" s="245">
        <v>75.893023255813972</v>
      </c>
      <c r="P20" s="245">
        <v>93.96279069767445</v>
      </c>
      <c r="Q20" s="245">
        <v>103.77209302325585</v>
      </c>
      <c r="R20" s="245">
        <v>117.71162790697679</v>
      </c>
      <c r="S20" s="245">
        <v>145.59069767441866</v>
      </c>
      <c r="T20" s="245">
        <v>133.7162790697675</v>
      </c>
      <c r="U20" s="245">
        <v>161.07906976744192</v>
      </c>
      <c r="V20" s="245">
        <v>124.93953488372097</v>
      </c>
      <c r="W20" s="245">
        <v>185.07441860465121</v>
      </c>
      <c r="X20" s="245">
        <v>206.75813953488378</v>
      </c>
      <c r="Y20" s="245">
        <v>209.09302325581405</v>
      </c>
      <c r="Z20" s="245">
        <v>243.68372093023262</v>
      </c>
      <c r="AA20" s="245">
        <v>134.74883720930237</v>
      </c>
      <c r="AB20" s="245">
        <v>196.94883720930238</v>
      </c>
      <c r="AC20" s="245">
        <v>218.63255813953495</v>
      </c>
      <c r="AD20" s="245">
        <v>223.54883720930241</v>
      </c>
      <c r="AE20" s="245">
        <v>259.17209302325591</v>
      </c>
    </row>
    <row r="21" spans="1:31" ht="13.5" customHeight="1">
      <c r="A21" s="516" t="s">
        <v>681</v>
      </c>
      <c r="B21" s="516"/>
      <c r="C21" s="516"/>
      <c r="D21" s="516"/>
      <c r="E21" s="516"/>
      <c r="F21" s="250"/>
      <c r="G21" s="250"/>
      <c r="H21" s="245">
        <f>H20*(1+$AE$10)*(1-$AE$9)</f>
        <v>75.893023255813972</v>
      </c>
      <c r="I21" s="245">
        <f t="shared" ref="I21:AE21" si="0">I20*(1+$AE$10)*(1-$AE$9)</f>
        <v>93.96279069767445</v>
      </c>
      <c r="J21" s="245">
        <f t="shared" si="0"/>
        <v>103.77209302325585</v>
      </c>
      <c r="K21" s="245">
        <f t="shared" si="0"/>
        <v>117.71162790697679</v>
      </c>
      <c r="L21" s="245">
        <f t="shared" si="0"/>
        <v>145.59069767441866</v>
      </c>
      <c r="M21" s="245">
        <f t="shared" si="0"/>
        <v>133.7162790697675</v>
      </c>
      <c r="N21" s="245">
        <f t="shared" si="0"/>
        <v>161.07906976744192</v>
      </c>
      <c r="O21" s="245">
        <f t="shared" si="0"/>
        <v>75.893023255813972</v>
      </c>
      <c r="P21" s="245">
        <f t="shared" si="0"/>
        <v>93.96279069767445</v>
      </c>
      <c r="Q21" s="245">
        <f t="shared" si="0"/>
        <v>103.77209302325585</v>
      </c>
      <c r="R21" s="245">
        <f t="shared" si="0"/>
        <v>117.71162790697679</v>
      </c>
      <c r="S21" s="245">
        <f t="shared" si="0"/>
        <v>145.59069767441866</v>
      </c>
      <c r="T21" s="245">
        <f t="shared" si="0"/>
        <v>133.7162790697675</v>
      </c>
      <c r="U21" s="245">
        <f t="shared" si="0"/>
        <v>161.07906976744192</v>
      </c>
      <c r="V21" s="245">
        <f t="shared" si="0"/>
        <v>124.93953488372097</v>
      </c>
      <c r="W21" s="245">
        <f t="shared" si="0"/>
        <v>185.07441860465121</v>
      </c>
      <c r="X21" s="245">
        <f t="shared" si="0"/>
        <v>206.75813953488378</v>
      </c>
      <c r="Y21" s="245">
        <f t="shared" si="0"/>
        <v>209.09302325581405</v>
      </c>
      <c r="Z21" s="245">
        <f t="shared" si="0"/>
        <v>243.68372093023262</v>
      </c>
      <c r="AA21" s="245">
        <f t="shared" si="0"/>
        <v>134.74883720930237</v>
      </c>
      <c r="AB21" s="245">
        <f t="shared" si="0"/>
        <v>196.94883720930238</v>
      </c>
      <c r="AC21" s="245">
        <f t="shared" si="0"/>
        <v>218.63255813953495</v>
      </c>
      <c r="AD21" s="245">
        <f t="shared" si="0"/>
        <v>223.54883720930241</v>
      </c>
      <c r="AE21" s="245">
        <f t="shared" si="0"/>
        <v>259.17209302325591</v>
      </c>
    </row>
    <row r="22" spans="1:31" ht="12.75" customHeight="1">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c r="AA22" s="29"/>
      <c r="AB22" s="29"/>
      <c r="AC22" s="29"/>
      <c r="AD22" s="29"/>
      <c r="AE22" s="29"/>
    </row>
    <row r="23" spans="1:31" ht="15.75">
      <c r="A23" s="269" t="s">
        <v>1945</v>
      </c>
      <c r="B23" s="29"/>
      <c r="C23" s="29"/>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E23" s="29"/>
    </row>
    <row r="24" spans="1:31" ht="12.75" customHeight="1">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c r="AE24" s="29"/>
    </row>
    <row r="25" spans="1:31" ht="15">
      <c r="A25" s="91" t="s">
        <v>1942</v>
      </c>
      <c r="B25" s="271"/>
      <c r="C25" s="50"/>
      <c r="D25" s="50"/>
      <c r="E25" s="274"/>
      <c r="F25" s="50"/>
      <c r="G25" s="50"/>
      <c r="H25" s="26"/>
      <c r="I25" s="26"/>
      <c r="J25" s="26"/>
      <c r="K25" s="26"/>
      <c r="L25" s="26"/>
      <c r="M25" s="26"/>
      <c r="N25" s="26"/>
      <c r="O25" s="26"/>
      <c r="P25" s="26"/>
      <c r="Q25" s="26"/>
      <c r="R25" s="26"/>
      <c r="S25" s="26"/>
      <c r="T25" s="26"/>
      <c r="U25" s="26"/>
      <c r="V25" s="26"/>
      <c r="W25" s="26"/>
      <c r="X25" s="26"/>
      <c r="Y25" s="26"/>
      <c r="Z25" s="26"/>
      <c r="AA25" s="26"/>
      <c r="AB25" s="26"/>
      <c r="AC25" s="26"/>
      <c r="AD25" s="26"/>
      <c r="AE25" s="26"/>
    </row>
    <row r="26" spans="1:31">
      <c r="A26" s="247">
        <v>15</v>
      </c>
      <c r="B26" s="253" t="s">
        <v>423</v>
      </c>
      <c r="C26" s="267" t="s">
        <v>424</v>
      </c>
      <c r="D26" s="133" t="s">
        <v>2010</v>
      </c>
      <c r="E26" s="260">
        <v>15</v>
      </c>
      <c r="F26" s="262">
        <f>G26*(1+$AE$10)*(1-$AE$9)</f>
        <v>32.009302325581402</v>
      </c>
      <c r="G26" s="262">
        <v>32.009302325581402</v>
      </c>
      <c r="H26" s="246">
        <f>$H$21+F26</f>
        <v>107.90232558139537</v>
      </c>
      <c r="I26" s="248">
        <f>$I$21+F26</f>
        <v>125.97209302325585</v>
      </c>
      <c r="J26" s="248">
        <f>$J$21+F26</f>
        <v>135.78139534883724</v>
      </c>
      <c r="K26" s="247">
        <f t="shared" ref="K26:K32" si="1">$K$21+F26</f>
        <v>149.7209302325582</v>
      </c>
      <c r="L26" s="247">
        <f t="shared" ref="L26:L32" si="2">$L$21+F26</f>
        <v>177.60000000000008</v>
      </c>
      <c r="M26" s="247">
        <f t="shared" ref="M26:M32" si="3">$M$21+F26</f>
        <v>165.72558139534891</v>
      </c>
      <c r="N26" s="247">
        <f t="shared" ref="N26:N32" si="4">$N$21+F26</f>
        <v>193.08837209302334</v>
      </c>
      <c r="O26" s="246">
        <f>$O$21+F26</f>
        <v>107.90232558139537</v>
      </c>
      <c r="P26" s="247">
        <f>$P$21+F26</f>
        <v>125.97209302325585</v>
      </c>
      <c r="Q26" s="247">
        <f>$Q$21+F26</f>
        <v>135.78139534883724</v>
      </c>
      <c r="R26" s="247">
        <f t="shared" ref="R26:R32" si="5">$R$21+F26</f>
        <v>149.7209302325582</v>
      </c>
      <c r="S26" s="247">
        <f t="shared" ref="S26:S32" si="6">$S$21+F26</f>
        <v>177.60000000000008</v>
      </c>
      <c r="T26" s="247">
        <f t="shared" ref="T26:T32" si="7">$T$21+F26</f>
        <v>165.72558139534891</v>
      </c>
      <c r="U26" s="247">
        <f t="shared" ref="U26:U32" si="8">$U$21+F26</f>
        <v>193.08837209302334</v>
      </c>
      <c r="V26" s="246">
        <f>$V$21+F26</f>
        <v>156.94883720930238</v>
      </c>
      <c r="W26" s="248">
        <f>$W$21+F26</f>
        <v>217.08372093023263</v>
      </c>
      <c r="X26" s="248">
        <f>$X$21+F26</f>
        <v>238.76744186046517</v>
      </c>
      <c r="Y26" s="248">
        <f t="shared" ref="Y26:Y32" si="9">$Y$21+F26</f>
        <v>241.10232558139546</v>
      </c>
      <c r="Z26" s="248">
        <f t="shared" ref="Z26:Z32" si="10">$Z$21+F26</f>
        <v>275.69302325581401</v>
      </c>
      <c r="AA26" s="246">
        <f>$AA$21+F26</f>
        <v>166.75813953488375</v>
      </c>
      <c r="AB26" s="248">
        <f>$AB$21+F26</f>
        <v>228.9581395348838</v>
      </c>
      <c r="AC26" s="248">
        <f>$AC$21+F26</f>
        <v>250.64186046511634</v>
      </c>
      <c r="AD26" s="248">
        <f t="shared" ref="AD26:AD32" si="11">$AD$21+F26</f>
        <v>255.55813953488382</v>
      </c>
      <c r="AE26" s="248">
        <f t="shared" ref="AE26:AE32" si="12">$AE$21+F26</f>
        <v>291.18139534883733</v>
      </c>
    </row>
    <row r="27" spans="1:31">
      <c r="A27" s="247">
        <v>20</v>
      </c>
      <c r="B27" s="253" t="s">
        <v>425</v>
      </c>
      <c r="C27" s="267" t="s">
        <v>426</v>
      </c>
      <c r="D27" s="133" t="s">
        <v>2010</v>
      </c>
      <c r="E27" s="260">
        <v>32</v>
      </c>
      <c r="F27" s="262">
        <f t="shared" ref="F27:F32" si="13">G27*(1+$AE$10)*(1-$AE$9)</f>
        <v>37.172093023255826</v>
      </c>
      <c r="G27" s="262">
        <v>37.172093023255826</v>
      </c>
      <c r="H27" s="246">
        <f>$H$21+F27</f>
        <v>113.0651162790698</v>
      </c>
      <c r="I27" s="246">
        <f>$I$21+F27</f>
        <v>131.13488372093028</v>
      </c>
      <c r="J27" s="246">
        <f>$J$21+F27</f>
        <v>140.94418604651167</v>
      </c>
      <c r="K27" s="247">
        <f t="shared" si="1"/>
        <v>154.88372093023261</v>
      </c>
      <c r="L27" s="247">
        <f t="shared" si="2"/>
        <v>182.76279069767449</v>
      </c>
      <c r="M27" s="247">
        <f t="shared" si="3"/>
        <v>170.88837209302332</v>
      </c>
      <c r="N27" s="247">
        <f t="shared" si="4"/>
        <v>198.25116279069775</v>
      </c>
      <c r="O27" s="246">
        <f>$O$21+F27</f>
        <v>113.0651162790698</v>
      </c>
      <c r="P27" s="246">
        <f>$P$21+F27</f>
        <v>131.13488372093028</v>
      </c>
      <c r="Q27" s="246">
        <f>$Q$21+F27</f>
        <v>140.94418604651167</v>
      </c>
      <c r="R27" s="247">
        <f t="shared" si="5"/>
        <v>154.88372093023261</v>
      </c>
      <c r="S27" s="247">
        <f t="shared" si="6"/>
        <v>182.76279069767449</v>
      </c>
      <c r="T27" s="247">
        <f t="shared" si="7"/>
        <v>170.88837209302332</v>
      </c>
      <c r="U27" s="247">
        <f t="shared" si="8"/>
        <v>198.25116279069775</v>
      </c>
      <c r="V27" s="246">
        <f>$V$21+F27</f>
        <v>162.11162790697679</v>
      </c>
      <c r="W27" s="246">
        <f>$W$21+F27</f>
        <v>222.24651162790704</v>
      </c>
      <c r="X27" s="246">
        <f>$X$21+F27</f>
        <v>243.93023255813961</v>
      </c>
      <c r="Y27" s="248">
        <f t="shared" si="9"/>
        <v>246.26511627906987</v>
      </c>
      <c r="Z27" s="248">
        <f t="shared" si="10"/>
        <v>280.85581395348845</v>
      </c>
      <c r="AA27" s="246">
        <f>$AA$21+F27</f>
        <v>171.92093023255819</v>
      </c>
      <c r="AB27" s="246">
        <f>$AB$21+F27</f>
        <v>234.12093023255821</v>
      </c>
      <c r="AC27" s="246">
        <f>$AC$21+F27</f>
        <v>255.80465116279078</v>
      </c>
      <c r="AD27" s="248">
        <f t="shared" si="11"/>
        <v>260.7209302325582</v>
      </c>
      <c r="AE27" s="248">
        <f t="shared" si="12"/>
        <v>296.34418604651171</v>
      </c>
    </row>
    <row r="28" spans="1:31">
      <c r="A28" s="247">
        <v>25</v>
      </c>
      <c r="B28" s="253" t="s">
        <v>427</v>
      </c>
      <c r="C28" s="267" t="s">
        <v>428</v>
      </c>
      <c r="D28" s="133" t="s">
        <v>2010</v>
      </c>
      <c r="E28" s="260">
        <v>26</v>
      </c>
      <c r="F28" s="262">
        <f t="shared" si="13"/>
        <v>54.725581395348854</v>
      </c>
      <c r="G28" s="262">
        <v>54.725581395348854</v>
      </c>
      <c r="H28" s="248"/>
      <c r="I28" s="246">
        <f>$I$21+F28</f>
        <v>148.6883720930233</v>
      </c>
      <c r="J28" s="246">
        <f>$J$21+F28</f>
        <v>158.4976744186047</v>
      </c>
      <c r="K28" s="247">
        <f t="shared" si="1"/>
        <v>172.43720930232564</v>
      </c>
      <c r="L28" s="247">
        <f t="shared" si="2"/>
        <v>200.31627906976752</v>
      </c>
      <c r="M28" s="247">
        <f t="shared" si="3"/>
        <v>188.44186046511635</v>
      </c>
      <c r="N28" s="247">
        <f t="shared" si="4"/>
        <v>215.80465116279078</v>
      </c>
      <c r="O28" s="247"/>
      <c r="P28" s="246">
        <f>$P$21+F28</f>
        <v>148.6883720930233</v>
      </c>
      <c r="Q28" s="246">
        <f>$Q$21+F28</f>
        <v>158.4976744186047</v>
      </c>
      <c r="R28" s="247">
        <f t="shared" si="5"/>
        <v>172.43720930232564</v>
      </c>
      <c r="S28" s="247">
        <f t="shared" si="6"/>
        <v>200.31627906976752</v>
      </c>
      <c r="T28" s="247">
        <f t="shared" si="7"/>
        <v>188.44186046511635</v>
      </c>
      <c r="U28" s="247">
        <f t="shared" si="8"/>
        <v>215.80465116279078</v>
      </c>
      <c r="V28" s="247"/>
      <c r="W28" s="246">
        <f>$W$21+F28</f>
        <v>239.80000000000007</v>
      </c>
      <c r="X28" s="246">
        <f>$X$21+F28</f>
        <v>261.48372093023261</v>
      </c>
      <c r="Y28" s="248">
        <f t="shared" si="9"/>
        <v>263.8186046511629</v>
      </c>
      <c r="Z28" s="248">
        <f t="shared" si="10"/>
        <v>298.40930232558151</v>
      </c>
      <c r="AA28" s="248"/>
      <c r="AB28" s="246">
        <f>$AB$21+F28</f>
        <v>251.67441860465124</v>
      </c>
      <c r="AC28" s="246">
        <f>$AC$21+F28</f>
        <v>273.35813953488378</v>
      </c>
      <c r="AD28" s="248">
        <f t="shared" si="11"/>
        <v>278.27441860465126</v>
      </c>
      <c r="AE28" s="248">
        <f t="shared" si="12"/>
        <v>313.89767441860477</v>
      </c>
    </row>
    <row r="29" spans="1:31">
      <c r="A29" s="247">
        <v>32</v>
      </c>
      <c r="B29" s="253" t="s">
        <v>429</v>
      </c>
      <c r="C29" s="267" t="s">
        <v>430</v>
      </c>
      <c r="D29" s="133" t="s">
        <v>2010</v>
      </c>
      <c r="E29" s="260">
        <v>16</v>
      </c>
      <c r="F29" s="262">
        <f t="shared" si="13"/>
        <v>69.697674418604677</v>
      </c>
      <c r="G29" s="262">
        <v>69.697674418604677</v>
      </c>
      <c r="H29" s="248"/>
      <c r="I29" s="246">
        <f>$I$21+F29</f>
        <v>163.66046511627911</v>
      </c>
      <c r="J29" s="246">
        <f>$J$21+F29</f>
        <v>173.46976744186054</v>
      </c>
      <c r="K29" s="247">
        <f t="shared" si="1"/>
        <v>187.40930232558145</v>
      </c>
      <c r="L29" s="247">
        <f t="shared" si="2"/>
        <v>215.28837209302333</v>
      </c>
      <c r="M29" s="247">
        <f t="shared" si="3"/>
        <v>203.41395348837216</v>
      </c>
      <c r="N29" s="247">
        <f t="shared" si="4"/>
        <v>230.77674418604659</v>
      </c>
      <c r="O29" s="247"/>
      <c r="P29" s="246">
        <f>$P$21+F29</f>
        <v>163.66046511627911</v>
      </c>
      <c r="Q29" s="246">
        <f>$Q$21+F29</f>
        <v>173.46976744186054</v>
      </c>
      <c r="R29" s="247">
        <f t="shared" si="5"/>
        <v>187.40930232558145</v>
      </c>
      <c r="S29" s="247">
        <f t="shared" si="6"/>
        <v>215.28837209302333</v>
      </c>
      <c r="T29" s="247">
        <f t="shared" si="7"/>
        <v>203.41395348837216</v>
      </c>
      <c r="U29" s="247">
        <f t="shared" si="8"/>
        <v>230.77674418604659</v>
      </c>
      <c r="V29" s="247"/>
      <c r="W29" s="246">
        <f>$W$21+F29</f>
        <v>254.77209302325588</v>
      </c>
      <c r="X29" s="246">
        <f>$X$21+F29</f>
        <v>276.45581395348847</v>
      </c>
      <c r="Y29" s="248">
        <f t="shared" si="9"/>
        <v>278.79069767441871</v>
      </c>
      <c r="Z29" s="248">
        <f t="shared" si="10"/>
        <v>313.38139534883732</v>
      </c>
      <c r="AA29" s="248"/>
      <c r="AB29" s="246">
        <f>$AB$21+F29</f>
        <v>266.64651162790705</v>
      </c>
      <c r="AC29" s="246">
        <f>$AC$21+F29</f>
        <v>288.33023255813964</v>
      </c>
      <c r="AD29" s="248">
        <f t="shared" si="11"/>
        <v>293.24651162790707</v>
      </c>
      <c r="AE29" s="248">
        <f t="shared" si="12"/>
        <v>328.86976744186057</v>
      </c>
    </row>
    <row r="30" spans="1:31">
      <c r="A30" s="247">
        <v>32</v>
      </c>
      <c r="B30" s="253" t="s">
        <v>431</v>
      </c>
      <c r="C30" s="267" t="s">
        <v>432</v>
      </c>
      <c r="D30" s="133" t="s">
        <v>2010</v>
      </c>
      <c r="E30" s="260">
        <v>32</v>
      </c>
      <c r="F30" s="262">
        <f t="shared" si="13"/>
        <v>82.604651162790731</v>
      </c>
      <c r="G30" s="262">
        <v>82.604651162790731</v>
      </c>
      <c r="H30" s="248"/>
      <c r="I30" s="248"/>
      <c r="J30" s="248"/>
      <c r="K30" s="246">
        <f t="shared" si="1"/>
        <v>200.31627906976752</v>
      </c>
      <c r="L30" s="246">
        <f t="shared" si="2"/>
        <v>228.19534883720939</v>
      </c>
      <c r="M30" s="247">
        <f t="shared" si="3"/>
        <v>216.32093023255823</v>
      </c>
      <c r="N30" s="247">
        <f t="shared" si="4"/>
        <v>243.68372093023265</v>
      </c>
      <c r="O30" s="247"/>
      <c r="P30" s="247"/>
      <c r="Q30" s="247"/>
      <c r="R30" s="246">
        <f t="shared" si="5"/>
        <v>200.31627906976752</v>
      </c>
      <c r="S30" s="246">
        <f t="shared" si="6"/>
        <v>228.19534883720939</v>
      </c>
      <c r="T30" s="247">
        <f t="shared" si="7"/>
        <v>216.32093023255823</v>
      </c>
      <c r="U30" s="247">
        <f t="shared" si="8"/>
        <v>243.68372093023265</v>
      </c>
      <c r="V30" s="247"/>
      <c r="W30" s="248"/>
      <c r="X30" s="248"/>
      <c r="Y30" s="246">
        <f t="shared" si="9"/>
        <v>291.69767441860478</v>
      </c>
      <c r="Z30" s="248">
        <f t="shared" si="10"/>
        <v>326.28837209302333</v>
      </c>
      <c r="AA30" s="248"/>
      <c r="AB30" s="248"/>
      <c r="AC30" s="248"/>
      <c r="AD30" s="246">
        <f t="shared" si="11"/>
        <v>306.15348837209314</v>
      </c>
      <c r="AE30" s="248">
        <f t="shared" si="12"/>
        <v>341.77674418604664</v>
      </c>
    </row>
    <row r="31" spans="1:31">
      <c r="A31" s="247">
        <v>40</v>
      </c>
      <c r="B31" s="253" t="s">
        <v>433</v>
      </c>
      <c r="C31" s="267" t="s">
        <v>434</v>
      </c>
      <c r="D31" s="133" t="s">
        <v>2010</v>
      </c>
      <c r="E31" s="260">
        <v>31</v>
      </c>
      <c r="F31" s="262">
        <f t="shared" si="13"/>
        <v>101.19069767441864</v>
      </c>
      <c r="G31" s="262">
        <v>101.19069767441864</v>
      </c>
      <c r="H31" s="248"/>
      <c r="I31" s="248"/>
      <c r="J31" s="248"/>
      <c r="K31" s="246">
        <f t="shared" si="1"/>
        <v>218.90232558139542</v>
      </c>
      <c r="L31" s="246">
        <f t="shared" si="2"/>
        <v>246.78139534883729</v>
      </c>
      <c r="M31" s="247">
        <f t="shared" si="3"/>
        <v>234.90697674418612</v>
      </c>
      <c r="N31" s="247">
        <f t="shared" si="4"/>
        <v>262.26976744186055</v>
      </c>
      <c r="O31" s="247"/>
      <c r="P31" s="247"/>
      <c r="Q31" s="247"/>
      <c r="R31" s="246">
        <f t="shared" si="5"/>
        <v>218.90232558139542</v>
      </c>
      <c r="S31" s="246">
        <f t="shared" si="6"/>
        <v>246.78139534883729</v>
      </c>
      <c r="T31" s="247">
        <f t="shared" si="7"/>
        <v>234.90697674418612</v>
      </c>
      <c r="U31" s="247">
        <f t="shared" si="8"/>
        <v>262.26976744186055</v>
      </c>
      <c r="V31" s="247"/>
      <c r="W31" s="248"/>
      <c r="X31" s="248"/>
      <c r="Y31" s="246">
        <f t="shared" si="9"/>
        <v>310.28372093023268</v>
      </c>
      <c r="Z31" s="248">
        <f t="shared" si="10"/>
        <v>344.87441860465128</v>
      </c>
      <c r="AA31" s="248"/>
      <c r="AB31" s="248"/>
      <c r="AC31" s="248"/>
      <c r="AD31" s="246">
        <f t="shared" si="11"/>
        <v>324.73953488372103</v>
      </c>
      <c r="AE31" s="248">
        <f t="shared" si="12"/>
        <v>360.36279069767454</v>
      </c>
    </row>
    <row r="32" spans="1:31">
      <c r="A32" s="247">
        <v>50</v>
      </c>
      <c r="B32" s="253" t="s">
        <v>435</v>
      </c>
      <c r="C32" s="267" t="s">
        <v>436</v>
      </c>
      <c r="D32" s="133" t="s">
        <v>2010</v>
      </c>
      <c r="E32" s="260">
        <v>49</v>
      </c>
      <c r="F32" s="262">
        <f t="shared" si="13"/>
        <v>136.81395348837214</v>
      </c>
      <c r="G32" s="262">
        <v>136.81395348837214</v>
      </c>
      <c r="H32" s="248"/>
      <c r="I32" s="248"/>
      <c r="J32" s="248"/>
      <c r="K32" s="246">
        <f t="shared" si="1"/>
        <v>254.52558139534892</v>
      </c>
      <c r="L32" s="246">
        <f t="shared" si="2"/>
        <v>282.4046511627908</v>
      </c>
      <c r="M32" s="247">
        <f t="shared" si="3"/>
        <v>270.53023255813963</v>
      </c>
      <c r="N32" s="247">
        <f t="shared" si="4"/>
        <v>297.89302325581406</v>
      </c>
      <c r="O32" s="247"/>
      <c r="P32" s="247"/>
      <c r="Q32" s="247"/>
      <c r="R32" s="246">
        <f t="shared" si="5"/>
        <v>254.52558139534892</v>
      </c>
      <c r="S32" s="246">
        <f t="shared" si="6"/>
        <v>282.4046511627908</v>
      </c>
      <c r="T32" s="247">
        <f t="shared" si="7"/>
        <v>270.53023255813963</v>
      </c>
      <c r="U32" s="247">
        <f t="shared" si="8"/>
        <v>297.89302325581406</v>
      </c>
      <c r="V32" s="247"/>
      <c r="W32" s="248"/>
      <c r="X32" s="248"/>
      <c r="Y32" s="246">
        <f t="shared" si="9"/>
        <v>345.90697674418618</v>
      </c>
      <c r="Z32" s="248">
        <f t="shared" si="10"/>
        <v>380.49767441860479</v>
      </c>
      <c r="AA32" s="248"/>
      <c r="AB32" s="248"/>
      <c r="AC32" s="248"/>
      <c r="AD32" s="246">
        <f t="shared" si="11"/>
        <v>360.36279069767454</v>
      </c>
      <c r="AE32" s="248">
        <f t="shared" si="12"/>
        <v>395.98604651162805</v>
      </c>
    </row>
    <row r="33" spans="1:31">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row>
    <row r="34" spans="1:31" ht="15">
      <c r="A34" s="91" t="s">
        <v>1941</v>
      </c>
      <c r="B34" s="271"/>
      <c r="C34" s="50"/>
      <c r="D34" s="50"/>
      <c r="E34" s="274"/>
      <c r="F34" s="50"/>
      <c r="G34" s="50"/>
      <c r="H34" s="26"/>
      <c r="I34" s="26"/>
      <c r="J34" s="26"/>
      <c r="K34" s="26"/>
      <c r="L34" s="26"/>
      <c r="M34" s="26"/>
      <c r="N34" s="26"/>
      <c r="O34" s="26"/>
      <c r="P34" s="26"/>
      <c r="Q34" s="26"/>
      <c r="R34" s="26"/>
      <c r="S34" s="26"/>
      <c r="T34" s="26"/>
      <c r="U34" s="26"/>
      <c r="V34" s="26"/>
      <c r="W34" s="26"/>
      <c r="X34" s="26"/>
      <c r="Y34" s="26"/>
      <c r="Z34" s="26"/>
      <c r="AA34" s="26"/>
      <c r="AB34" s="26"/>
      <c r="AC34" s="26"/>
      <c r="AD34" s="26"/>
      <c r="AE34" s="26"/>
    </row>
    <row r="35" spans="1:31">
      <c r="A35" s="247">
        <v>15</v>
      </c>
      <c r="B35" s="253" t="s">
        <v>409</v>
      </c>
      <c r="C35" s="267" t="s">
        <v>410</v>
      </c>
      <c r="D35" s="133" t="s">
        <v>2010</v>
      </c>
      <c r="E35" s="260">
        <v>15</v>
      </c>
      <c r="F35" s="262">
        <f t="shared" ref="F35:F41" si="14">G35*(1+$AE$10)*(1-$AE$9)</f>
        <v>43.88372093023257</v>
      </c>
      <c r="G35" s="229">
        <v>43.88372093023257</v>
      </c>
      <c r="H35" s="246">
        <f>$H$21+F35</f>
        <v>119.77674418604654</v>
      </c>
      <c r="I35" s="248">
        <f>$I$21+F35</f>
        <v>137.84651162790703</v>
      </c>
      <c r="J35" s="248">
        <f>$J$21+F35</f>
        <v>147.6558139534884</v>
      </c>
      <c r="K35" s="247">
        <f t="shared" ref="K35:K40" si="15">$K$21+F35</f>
        <v>161.59534883720937</v>
      </c>
      <c r="L35" s="247">
        <f t="shared" ref="L35:L40" si="16">$L$21+F35</f>
        <v>189.47441860465125</v>
      </c>
      <c r="M35" s="247">
        <f t="shared" ref="M35:M41" si="17">$M$21+F35</f>
        <v>177.60000000000008</v>
      </c>
      <c r="N35" s="247">
        <f t="shared" ref="N35:N41" si="18">$N$21+F35</f>
        <v>204.96279069767451</v>
      </c>
      <c r="O35" s="246">
        <f>$O$21+F35</f>
        <v>119.77674418604654</v>
      </c>
      <c r="P35" s="247">
        <f>$P$21+F35</f>
        <v>137.84651162790703</v>
      </c>
      <c r="Q35" s="247">
        <f>$Q$21+F35</f>
        <v>147.6558139534884</v>
      </c>
      <c r="R35" s="247">
        <f t="shared" ref="R35:R40" si="19">$R$21+F35</f>
        <v>161.59534883720937</v>
      </c>
      <c r="S35" s="247">
        <f t="shared" ref="S35:S40" si="20">$S$21+F35</f>
        <v>189.47441860465125</v>
      </c>
      <c r="T35" s="247">
        <f t="shared" ref="T35:T41" si="21">$T$21+F35</f>
        <v>177.60000000000008</v>
      </c>
      <c r="U35" s="247">
        <f t="shared" ref="U35:U41" si="22">$U$21+F35</f>
        <v>204.96279069767451</v>
      </c>
      <c r="V35" s="246">
        <f>$V$21+F35</f>
        <v>168.82325581395355</v>
      </c>
      <c r="W35" s="248">
        <f>$W$21+F35</f>
        <v>228.9581395348838</v>
      </c>
      <c r="X35" s="248">
        <f>$X$21+F35</f>
        <v>250.64186046511634</v>
      </c>
      <c r="Y35" s="248">
        <f t="shared" ref="Y35:Y40" si="23">$Y$21+F35</f>
        <v>252.97674418604663</v>
      </c>
      <c r="Z35" s="248">
        <f t="shared" ref="Z35:Z41" si="24">$Z$21+F35</f>
        <v>287.56744186046518</v>
      </c>
      <c r="AA35" s="246">
        <f>$AA$21+F35</f>
        <v>178.63255813953492</v>
      </c>
      <c r="AB35" s="248">
        <f>$AB$21+F35</f>
        <v>240.83255813953497</v>
      </c>
      <c r="AC35" s="248">
        <f>$AC$21+F35</f>
        <v>262.51627906976751</v>
      </c>
      <c r="AD35" s="248">
        <f t="shared" ref="AD35:AD40" si="25">$AD$21+F35</f>
        <v>267.43255813953499</v>
      </c>
      <c r="AE35" s="248">
        <f t="shared" ref="AE35:AE41" si="26">$AE$21+F35</f>
        <v>303.0558139534885</v>
      </c>
    </row>
    <row r="36" spans="1:31">
      <c r="A36" s="247">
        <v>20</v>
      </c>
      <c r="B36" s="253" t="s">
        <v>411</v>
      </c>
      <c r="C36" s="267" t="s">
        <v>412</v>
      </c>
      <c r="D36" s="133" t="s">
        <v>2010</v>
      </c>
      <c r="E36" s="260">
        <v>32</v>
      </c>
      <c r="F36" s="262">
        <f t="shared" si="14"/>
        <v>49.56279069767443</v>
      </c>
      <c r="G36" s="229">
        <v>49.56279069767443</v>
      </c>
      <c r="H36" s="248"/>
      <c r="I36" s="246">
        <f>$I$21+F36</f>
        <v>143.52558139534887</v>
      </c>
      <c r="J36" s="246">
        <f>$J$21+F36</f>
        <v>153.33488372093029</v>
      </c>
      <c r="K36" s="247">
        <f t="shared" si="15"/>
        <v>167.2744186046512</v>
      </c>
      <c r="L36" s="247">
        <f t="shared" si="16"/>
        <v>195.15348837209308</v>
      </c>
      <c r="M36" s="247">
        <f t="shared" si="17"/>
        <v>183.27906976744191</v>
      </c>
      <c r="N36" s="247">
        <f t="shared" si="18"/>
        <v>210.64186046511634</v>
      </c>
      <c r="O36" s="247"/>
      <c r="P36" s="246">
        <f>$P$21+F36</f>
        <v>143.52558139534887</v>
      </c>
      <c r="Q36" s="246">
        <f>$Q$21+F36</f>
        <v>153.33488372093029</v>
      </c>
      <c r="R36" s="247">
        <f t="shared" si="19"/>
        <v>167.2744186046512</v>
      </c>
      <c r="S36" s="247">
        <f t="shared" si="20"/>
        <v>195.15348837209308</v>
      </c>
      <c r="T36" s="247">
        <f t="shared" si="21"/>
        <v>183.27906976744191</v>
      </c>
      <c r="U36" s="247">
        <f t="shared" si="22"/>
        <v>210.64186046511634</v>
      </c>
      <c r="V36" s="247"/>
      <c r="W36" s="246">
        <f>$W$21+F36</f>
        <v>234.63720930232563</v>
      </c>
      <c r="X36" s="246">
        <f>$X$21+F36</f>
        <v>256.32093023255823</v>
      </c>
      <c r="Y36" s="248">
        <f t="shared" si="23"/>
        <v>258.65581395348846</v>
      </c>
      <c r="Z36" s="248">
        <f t="shared" si="24"/>
        <v>293.24651162790707</v>
      </c>
      <c r="AA36" s="248"/>
      <c r="AB36" s="246">
        <f>$AB$21+F36</f>
        <v>246.5116279069768</v>
      </c>
      <c r="AC36" s="246">
        <f>$AC$21+F36</f>
        <v>268.19534883720939</v>
      </c>
      <c r="AD36" s="248">
        <f t="shared" si="25"/>
        <v>273.11162790697682</v>
      </c>
      <c r="AE36" s="248">
        <f t="shared" si="26"/>
        <v>308.73488372093033</v>
      </c>
    </row>
    <row r="37" spans="1:31">
      <c r="A37" s="247">
        <v>25</v>
      </c>
      <c r="B37" s="253" t="s">
        <v>413</v>
      </c>
      <c r="C37" s="267" t="s">
        <v>414</v>
      </c>
      <c r="D37" s="133" t="s">
        <v>2010</v>
      </c>
      <c r="E37" s="260">
        <v>26</v>
      </c>
      <c r="F37" s="262">
        <f t="shared" si="14"/>
        <v>60.920930232558156</v>
      </c>
      <c r="G37" s="229">
        <v>60.920930232558156</v>
      </c>
      <c r="H37" s="248"/>
      <c r="I37" s="246">
        <f>$I$21+F37</f>
        <v>154.88372093023261</v>
      </c>
      <c r="J37" s="246">
        <f>$J$21+F37</f>
        <v>164.69302325581401</v>
      </c>
      <c r="K37" s="247">
        <f t="shared" si="15"/>
        <v>178.63255813953495</v>
      </c>
      <c r="L37" s="247">
        <f t="shared" si="16"/>
        <v>206.51162790697683</v>
      </c>
      <c r="M37" s="247">
        <f t="shared" si="17"/>
        <v>194.63720930232566</v>
      </c>
      <c r="N37" s="247">
        <f t="shared" si="18"/>
        <v>222.00000000000009</v>
      </c>
      <c r="O37" s="247"/>
      <c r="P37" s="246">
        <f>$P$21+F37</f>
        <v>154.88372093023261</v>
      </c>
      <c r="Q37" s="246">
        <f>$Q$21+F37</f>
        <v>164.69302325581401</v>
      </c>
      <c r="R37" s="247">
        <f t="shared" si="19"/>
        <v>178.63255813953495</v>
      </c>
      <c r="S37" s="247">
        <f t="shared" si="20"/>
        <v>206.51162790697683</v>
      </c>
      <c r="T37" s="247">
        <f t="shared" si="21"/>
        <v>194.63720930232566</v>
      </c>
      <c r="U37" s="247">
        <f t="shared" si="22"/>
        <v>222.00000000000009</v>
      </c>
      <c r="V37" s="247"/>
      <c r="W37" s="246">
        <f>$W$21+F37</f>
        <v>245.99534883720938</v>
      </c>
      <c r="X37" s="246">
        <f>$X$21+F37</f>
        <v>267.67906976744194</v>
      </c>
      <c r="Y37" s="248">
        <f t="shared" si="23"/>
        <v>270.01395348837218</v>
      </c>
      <c r="Z37" s="248">
        <f t="shared" si="24"/>
        <v>304.60465116279079</v>
      </c>
      <c r="AA37" s="248"/>
      <c r="AB37" s="246">
        <f>$AB$21+F37</f>
        <v>257.86976744186052</v>
      </c>
      <c r="AC37" s="246">
        <f>$AC$21+F37</f>
        <v>279.55348837209311</v>
      </c>
      <c r="AD37" s="248">
        <f t="shared" si="25"/>
        <v>284.46976744186054</v>
      </c>
      <c r="AE37" s="248">
        <f t="shared" si="26"/>
        <v>320.09302325581405</v>
      </c>
    </row>
    <row r="38" spans="1:31" hidden="1">
      <c r="A38" s="247">
        <v>32</v>
      </c>
      <c r="B38" s="253" t="s">
        <v>415</v>
      </c>
      <c r="C38" s="267" t="s">
        <v>416</v>
      </c>
      <c r="D38" s="133" t="s">
        <v>2010</v>
      </c>
      <c r="E38" s="260">
        <v>16</v>
      </c>
      <c r="F38" s="262">
        <f t="shared" si="14"/>
        <v>0</v>
      </c>
      <c r="G38" s="229">
        <v>0</v>
      </c>
      <c r="H38" s="248"/>
      <c r="I38" s="246">
        <f>$I$21+F38</f>
        <v>93.96279069767445</v>
      </c>
      <c r="J38" s="246">
        <f>$J$21+F38</f>
        <v>103.77209302325585</v>
      </c>
      <c r="K38" s="247">
        <f t="shared" si="15"/>
        <v>117.71162790697679</v>
      </c>
      <c r="L38" s="247">
        <f t="shared" si="16"/>
        <v>145.59069767441866</v>
      </c>
      <c r="M38" s="247">
        <f t="shared" si="17"/>
        <v>133.7162790697675</v>
      </c>
      <c r="N38" s="247">
        <f t="shared" si="18"/>
        <v>161.07906976744192</v>
      </c>
      <c r="O38" s="247"/>
      <c r="P38" s="246">
        <f>$P$21+F38</f>
        <v>93.96279069767445</v>
      </c>
      <c r="Q38" s="246">
        <f>$Q$21+F38</f>
        <v>103.77209302325585</v>
      </c>
      <c r="R38" s="247">
        <f t="shared" si="19"/>
        <v>117.71162790697679</v>
      </c>
      <c r="S38" s="247">
        <f t="shared" si="20"/>
        <v>145.59069767441866</v>
      </c>
      <c r="T38" s="247">
        <f t="shared" si="21"/>
        <v>133.7162790697675</v>
      </c>
      <c r="U38" s="247">
        <f t="shared" si="22"/>
        <v>161.07906976744192</v>
      </c>
      <c r="V38" s="247"/>
      <c r="W38" s="246">
        <f>$W$21+F38</f>
        <v>185.07441860465121</v>
      </c>
      <c r="X38" s="246">
        <f>$X$21+F38</f>
        <v>206.75813953488378</v>
      </c>
      <c r="Y38" s="248">
        <f t="shared" si="23"/>
        <v>209.09302325581405</v>
      </c>
      <c r="Z38" s="248">
        <f t="shared" si="24"/>
        <v>243.68372093023262</v>
      </c>
      <c r="AA38" s="248"/>
      <c r="AB38" s="246">
        <f>$AB$21+F38</f>
        <v>196.94883720930238</v>
      </c>
      <c r="AC38" s="246">
        <f>$AC$21+F38</f>
        <v>218.63255813953495</v>
      </c>
      <c r="AD38" s="248">
        <f t="shared" si="25"/>
        <v>223.54883720930241</v>
      </c>
      <c r="AE38" s="248">
        <f t="shared" si="26"/>
        <v>259.17209302325591</v>
      </c>
    </row>
    <row r="39" spans="1:31">
      <c r="A39" s="247">
        <v>32</v>
      </c>
      <c r="B39" s="253" t="s">
        <v>417</v>
      </c>
      <c r="C39" s="267" t="s">
        <v>418</v>
      </c>
      <c r="D39" s="133" t="s">
        <v>2010</v>
      </c>
      <c r="E39" s="260">
        <v>32</v>
      </c>
      <c r="F39" s="262">
        <f t="shared" si="14"/>
        <v>90.34883720930236</v>
      </c>
      <c r="G39" s="229">
        <v>90.34883720930236</v>
      </c>
      <c r="H39" s="248"/>
      <c r="I39" s="248"/>
      <c r="J39" s="248"/>
      <c r="K39" s="246">
        <f t="shared" si="15"/>
        <v>208.06046511627915</v>
      </c>
      <c r="L39" s="246">
        <f t="shared" si="16"/>
        <v>235.93953488372102</v>
      </c>
      <c r="M39" s="247">
        <f t="shared" si="17"/>
        <v>224.06511627906985</v>
      </c>
      <c r="N39" s="247">
        <f t="shared" si="18"/>
        <v>251.42790697674428</v>
      </c>
      <c r="O39" s="247"/>
      <c r="P39" s="247"/>
      <c r="Q39" s="247"/>
      <c r="R39" s="246">
        <f t="shared" si="19"/>
        <v>208.06046511627915</v>
      </c>
      <c r="S39" s="246">
        <f t="shared" si="20"/>
        <v>235.93953488372102</v>
      </c>
      <c r="T39" s="247">
        <f t="shared" si="21"/>
        <v>224.06511627906985</v>
      </c>
      <c r="U39" s="247">
        <f t="shared" si="22"/>
        <v>251.42790697674428</v>
      </c>
      <c r="V39" s="247"/>
      <c r="W39" s="248"/>
      <c r="X39" s="248"/>
      <c r="Y39" s="246">
        <f t="shared" si="23"/>
        <v>299.44186046511641</v>
      </c>
      <c r="Z39" s="248">
        <f t="shared" si="24"/>
        <v>334.03255813953501</v>
      </c>
      <c r="AA39" s="248"/>
      <c r="AB39" s="248"/>
      <c r="AC39" s="248"/>
      <c r="AD39" s="246">
        <f t="shared" si="25"/>
        <v>313.89767441860477</v>
      </c>
      <c r="AE39" s="248">
        <f t="shared" si="26"/>
        <v>349.52093023255827</v>
      </c>
    </row>
    <row r="40" spans="1:31">
      <c r="A40" s="247">
        <v>40</v>
      </c>
      <c r="B40" s="253" t="s">
        <v>419</v>
      </c>
      <c r="C40" s="267" t="s">
        <v>420</v>
      </c>
      <c r="D40" s="133" t="s">
        <v>2010</v>
      </c>
      <c r="E40" s="260">
        <v>31</v>
      </c>
      <c r="F40" s="262">
        <f t="shared" si="14"/>
        <v>108.41860465116282</v>
      </c>
      <c r="G40" s="229">
        <v>108.41860465116282</v>
      </c>
      <c r="H40" s="248"/>
      <c r="I40" s="248"/>
      <c r="J40" s="248"/>
      <c r="K40" s="246">
        <f t="shared" si="15"/>
        <v>226.1302325581396</v>
      </c>
      <c r="L40" s="246">
        <f t="shared" si="16"/>
        <v>254.00930232558147</v>
      </c>
      <c r="M40" s="247">
        <f t="shared" si="17"/>
        <v>242.1348837209303</v>
      </c>
      <c r="N40" s="247">
        <f t="shared" si="18"/>
        <v>269.49767441860473</v>
      </c>
      <c r="O40" s="247"/>
      <c r="P40" s="247"/>
      <c r="Q40" s="247"/>
      <c r="R40" s="246">
        <f t="shared" si="19"/>
        <v>226.1302325581396</v>
      </c>
      <c r="S40" s="246">
        <f t="shared" si="20"/>
        <v>254.00930232558147</v>
      </c>
      <c r="T40" s="247">
        <f t="shared" si="21"/>
        <v>242.1348837209303</v>
      </c>
      <c r="U40" s="247">
        <f t="shared" si="22"/>
        <v>269.49767441860473</v>
      </c>
      <c r="V40" s="247"/>
      <c r="W40" s="248"/>
      <c r="X40" s="248"/>
      <c r="Y40" s="246">
        <f t="shared" si="23"/>
        <v>317.51162790697686</v>
      </c>
      <c r="Z40" s="248">
        <f t="shared" si="24"/>
        <v>352.10232558139546</v>
      </c>
      <c r="AA40" s="248"/>
      <c r="AB40" s="248"/>
      <c r="AC40" s="248"/>
      <c r="AD40" s="246">
        <f t="shared" si="25"/>
        <v>331.96744186046521</v>
      </c>
      <c r="AE40" s="248">
        <f t="shared" si="26"/>
        <v>367.59069767441872</v>
      </c>
    </row>
    <row r="41" spans="1:31">
      <c r="A41" s="247">
        <v>50</v>
      </c>
      <c r="B41" s="253" t="s">
        <v>421</v>
      </c>
      <c r="C41" s="267" t="s">
        <v>422</v>
      </c>
      <c r="D41" s="133" t="s">
        <v>2010</v>
      </c>
      <c r="E41" s="260">
        <v>49</v>
      </c>
      <c r="F41" s="262">
        <f t="shared" si="14"/>
        <v>144.04186046511632</v>
      </c>
      <c r="G41" s="229">
        <v>144.04186046511632</v>
      </c>
      <c r="H41" s="248"/>
      <c r="I41" s="248"/>
      <c r="J41" s="248"/>
      <c r="K41" s="248"/>
      <c r="L41" s="248"/>
      <c r="M41" s="249">
        <f t="shared" si="17"/>
        <v>277.75813953488381</v>
      </c>
      <c r="N41" s="249">
        <f t="shared" si="18"/>
        <v>305.12093023255824</v>
      </c>
      <c r="O41" s="247"/>
      <c r="P41" s="247"/>
      <c r="Q41" s="247"/>
      <c r="R41" s="248"/>
      <c r="S41" s="248"/>
      <c r="T41" s="249">
        <f t="shared" si="21"/>
        <v>277.75813953488381</v>
      </c>
      <c r="U41" s="249">
        <f t="shared" si="22"/>
        <v>305.12093023255824</v>
      </c>
      <c r="V41" s="247"/>
      <c r="W41" s="248"/>
      <c r="X41" s="248"/>
      <c r="Y41" s="248"/>
      <c r="Z41" s="249">
        <f t="shared" si="24"/>
        <v>387.72558139534897</v>
      </c>
      <c r="AA41" s="248"/>
      <c r="AB41" s="248"/>
      <c r="AC41" s="248"/>
      <c r="AD41" s="248"/>
      <c r="AE41" s="249">
        <f t="shared" si="26"/>
        <v>403.21395348837223</v>
      </c>
    </row>
    <row r="42" spans="1:31">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row>
    <row r="43" spans="1:31" ht="15">
      <c r="A43" s="91" t="s">
        <v>1943</v>
      </c>
      <c r="B43" s="271"/>
      <c r="C43" s="50"/>
      <c r="D43" s="46"/>
      <c r="E43" s="274"/>
      <c r="F43" s="50"/>
      <c r="G43" s="50"/>
      <c r="H43" s="26"/>
      <c r="I43" s="26"/>
      <c r="J43" s="26"/>
      <c r="K43" s="26"/>
      <c r="L43" s="26"/>
      <c r="M43" s="26"/>
      <c r="N43" s="26"/>
      <c r="O43" s="26"/>
      <c r="P43" s="26"/>
      <c r="Q43" s="26"/>
      <c r="R43" s="26"/>
      <c r="S43" s="26"/>
      <c r="T43" s="26"/>
      <c r="U43" s="26"/>
      <c r="V43" s="26"/>
      <c r="W43" s="26"/>
      <c r="X43" s="26"/>
      <c r="Y43" s="26"/>
      <c r="Z43" s="26"/>
      <c r="AA43" s="26"/>
      <c r="AB43" s="26"/>
      <c r="AC43" s="26"/>
      <c r="AD43" s="26"/>
      <c r="AE43" s="26"/>
    </row>
    <row r="44" spans="1:31">
      <c r="A44" s="247">
        <v>15</v>
      </c>
      <c r="B44" s="253" t="s">
        <v>437</v>
      </c>
      <c r="C44" s="228" t="s">
        <v>437</v>
      </c>
      <c r="D44" s="133" t="s">
        <v>2010</v>
      </c>
      <c r="E44" s="260">
        <v>15</v>
      </c>
      <c r="F44" s="262">
        <f t="shared" ref="F44:F50" si="27">G44*(1+$AE$10)*(1-$AE$9)</f>
        <v>52.144186046511649</v>
      </c>
      <c r="G44" s="229">
        <v>52.144186046511649</v>
      </c>
      <c r="H44" s="246">
        <f>$H$21+F44</f>
        <v>128.03720930232561</v>
      </c>
      <c r="I44" s="248">
        <f>$I$21+F44</f>
        <v>146.10697674418611</v>
      </c>
      <c r="J44" s="248">
        <f>$J$21+F44</f>
        <v>155.91627906976748</v>
      </c>
      <c r="K44" s="247">
        <f t="shared" ref="K44:K49" si="28">$K$21+F44</f>
        <v>169.85581395348845</v>
      </c>
      <c r="L44" s="247">
        <f t="shared" ref="L44:L49" si="29">$L$21+F44</f>
        <v>197.73488372093033</v>
      </c>
      <c r="M44" s="247">
        <f t="shared" ref="M44:M50" si="30">$M$21+F44</f>
        <v>185.86046511627916</v>
      </c>
      <c r="N44" s="247">
        <f t="shared" ref="N44:N50" si="31">$N$21+F44</f>
        <v>213.22325581395359</v>
      </c>
      <c r="O44" s="246">
        <f>$O$21+F44</f>
        <v>128.03720930232561</v>
      </c>
      <c r="P44" s="247">
        <f>$P$21+F44</f>
        <v>146.10697674418611</v>
      </c>
      <c r="Q44" s="247">
        <f>$Q$21+F44</f>
        <v>155.91627906976748</v>
      </c>
      <c r="R44" s="247">
        <f t="shared" ref="R44:R49" si="32">$R$21+F44</f>
        <v>169.85581395348845</v>
      </c>
      <c r="S44" s="247">
        <f t="shared" ref="S44:S49" si="33">$S$21+F44</f>
        <v>197.73488372093033</v>
      </c>
      <c r="T44" s="247">
        <f t="shared" ref="T44:T50" si="34">$T$21+F44</f>
        <v>185.86046511627916</v>
      </c>
      <c r="U44" s="247">
        <f t="shared" ref="U44:U50" si="35">$U$21+F44</f>
        <v>213.22325581395359</v>
      </c>
      <c r="V44" s="246">
        <f>$V$21+F44</f>
        <v>177.08372093023263</v>
      </c>
      <c r="W44" s="248">
        <f>$W$21+F44</f>
        <v>237.21860465116288</v>
      </c>
      <c r="X44" s="248">
        <f>$X$21+F44</f>
        <v>258.90232558139542</v>
      </c>
      <c r="Y44" s="248">
        <f t="shared" ref="Y44:Y49" si="36">$Y$21+F44</f>
        <v>261.23720930232571</v>
      </c>
      <c r="Z44" s="248">
        <f t="shared" ref="Z44:Z50" si="37">$Z$21+F44</f>
        <v>295.82790697674426</v>
      </c>
      <c r="AA44" s="246">
        <f>$AA$21+F44</f>
        <v>186.893023255814</v>
      </c>
      <c r="AB44" s="248">
        <f>$AB$21+F44</f>
        <v>249.09302325581405</v>
      </c>
      <c r="AC44" s="248">
        <f>$AC$21+F44</f>
        <v>270.77674418604659</v>
      </c>
      <c r="AD44" s="248">
        <f t="shared" ref="AD44:AD49" si="38">$AD$21+F44</f>
        <v>275.69302325581407</v>
      </c>
      <c r="AE44" s="248">
        <f t="shared" ref="AE44:AE50" si="39">$AE$21+F44</f>
        <v>311.31627906976757</v>
      </c>
    </row>
    <row r="45" spans="1:31">
      <c r="A45" s="247">
        <v>20</v>
      </c>
      <c r="B45" s="253" t="s">
        <v>438</v>
      </c>
      <c r="C45" s="228" t="s">
        <v>438</v>
      </c>
      <c r="D45" s="133" t="s">
        <v>2010</v>
      </c>
      <c r="E45" s="260">
        <v>32</v>
      </c>
      <c r="F45" s="262">
        <f t="shared" si="27"/>
        <v>58.855813953488394</v>
      </c>
      <c r="G45" s="229">
        <v>58.855813953488394</v>
      </c>
      <c r="H45" s="248"/>
      <c r="I45" s="246">
        <f>$I$21+F45</f>
        <v>152.81860465116284</v>
      </c>
      <c r="J45" s="246">
        <f>$J$21+F45</f>
        <v>162.62790697674424</v>
      </c>
      <c r="K45" s="247">
        <f t="shared" si="28"/>
        <v>176.56744186046518</v>
      </c>
      <c r="L45" s="247">
        <f t="shared" si="29"/>
        <v>204.44651162790706</v>
      </c>
      <c r="M45" s="247">
        <f t="shared" si="30"/>
        <v>192.57209302325589</v>
      </c>
      <c r="N45" s="247">
        <f t="shared" si="31"/>
        <v>219.93488372093032</v>
      </c>
      <c r="O45" s="247"/>
      <c r="P45" s="246">
        <f>$P$21+F45</f>
        <v>152.81860465116284</v>
      </c>
      <c r="Q45" s="246">
        <f>$Q$21+F45</f>
        <v>162.62790697674424</v>
      </c>
      <c r="R45" s="247">
        <f t="shared" si="32"/>
        <v>176.56744186046518</v>
      </c>
      <c r="S45" s="247">
        <f t="shared" si="33"/>
        <v>204.44651162790706</v>
      </c>
      <c r="T45" s="247">
        <f t="shared" si="34"/>
        <v>192.57209302325589</v>
      </c>
      <c r="U45" s="247">
        <f t="shared" si="35"/>
        <v>219.93488372093032</v>
      </c>
      <c r="V45" s="247"/>
      <c r="W45" s="246">
        <f>$W$21+F45</f>
        <v>243.93023255813961</v>
      </c>
      <c r="X45" s="246">
        <f>$X$21+F45</f>
        <v>265.6139534883722</v>
      </c>
      <c r="Y45" s="248">
        <f t="shared" si="36"/>
        <v>267.94883720930244</v>
      </c>
      <c r="Z45" s="248">
        <f t="shared" si="37"/>
        <v>302.53953488372099</v>
      </c>
      <c r="AA45" s="248"/>
      <c r="AB45" s="246">
        <f>$AB$21+F45</f>
        <v>255.80465116279078</v>
      </c>
      <c r="AC45" s="246">
        <f>$AC$21+F45</f>
        <v>277.48837209302337</v>
      </c>
      <c r="AD45" s="248">
        <f t="shared" si="38"/>
        <v>282.4046511627908</v>
      </c>
      <c r="AE45" s="248">
        <f t="shared" si="39"/>
        <v>318.0279069767443</v>
      </c>
    </row>
    <row r="46" spans="1:31">
      <c r="A46" s="247">
        <v>25</v>
      </c>
      <c r="B46" s="253" t="s">
        <v>439</v>
      </c>
      <c r="C46" s="228" t="s">
        <v>439</v>
      </c>
      <c r="D46" s="133" t="s">
        <v>2010</v>
      </c>
      <c r="E46" s="260">
        <v>26</v>
      </c>
      <c r="F46" s="262">
        <f t="shared" si="27"/>
        <v>75.893023255813972</v>
      </c>
      <c r="G46" s="229">
        <v>75.893023255813972</v>
      </c>
      <c r="H46" s="248"/>
      <c r="I46" s="246">
        <f>$I$21+F46</f>
        <v>169.85581395348842</v>
      </c>
      <c r="J46" s="246">
        <f>$J$21+F46</f>
        <v>179.66511627906982</v>
      </c>
      <c r="K46" s="247">
        <f t="shared" si="28"/>
        <v>193.60465116279076</v>
      </c>
      <c r="L46" s="247">
        <f t="shared" si="29"/>
        <v>221.48372093023264</v>
      </c>
      <c r="M46" s="247">
        <f t="shared" si="30"/>
        <v>209.60930232558147</v>
      </c>
      <c r="N46" s="247">
        <f t="shared" si="31"/>
        <v>236.97209302325589</v>
      </c>
      <c r="O46" s="247"/>
      <c r="P46" s="246">
        <f>$P$21+F46</f>
        <v>169.85581395348842</v>
      </c>
      <c r="Q46" s="246">
        <f>$Q$21+F46</f>
        <v>179.66511627906982</v>
      </c>
      <c r="R46" s="247">
        <f t="shared" si="32"/>
        <v>193.60465116279076</v>
      </c>
      <c r="S46" s="247">
        <f t="shared" si="33"/>
        <v>221.48372093023264</v>
      </c>
      <c r="T46" s="247">
        <f t="shared" si="34"/>
        <v>209.60930232558147</v>
      </c>
      <c r="U46" s="247">
        <f t="shared" si="35"/>
        <v>236.97209302325589</v>
      </c>
      <c r="V46" s="247"/>
      <c r="W46" s="246">
        <f>$W$21+F46</f>
        <v>260.96744186046521</v>
      </c>
      <c r="X46" s="246">
        <f>$X$21+F46</f>
        <v>282.65116279069775</v>
      </c>
      <c r="Y46" s="248">
        <f t="shared" si="36"/>
        <v>284.98604651162805</v>
      </c>
      <c r="Z46" s="248">
        <f t="shared" si="37"/>
        <v>319.5767441860466</v>
      </c>
      <c r="AA46" s="248"/>
      <c r="AB46" s="246">
        <f>$AB$21+F46</f>
        <v>272.84186046511638</v>
      </c>
      <c r="AC46" s="246">
        <f>$AC$21+F46</f>
        <v>294.52558139534892</v>
      </c>
      <c r="AD46" s="248">
        <f t="shared" si="38"/>
        <v>299.44186046511641</v>
      </c>
      <c r="AE46" s="248">
        <f t="shared" si="39"/>
        <v>335.06511627906991</v>
      </c>
    </row>
    <row r="47" spans="1:31">
      <c r="A47" s="247">
        <v>32</v>
      </c>
      <c r="B47" s="253" t="s">
        <v>440</v>
      </c>
      <c r="C47" s="228" t="s">
        <v>440</v>
      </c>
      <c r="D47" s="133" t="s">
        <v>2010</v>
      </c>
      <c r="E47" s="260">
        <v>16</v>
      </c>
      <c r="F47" s="262">
        <f t="shared" si="27"/>
        <v>91.381395348837245</v>
      </c>
      <c r="G47" s="229">
        <v>91.381395348837245</v>
      </c>
      <c r="H47" s="248"/>
      <c r="I47" s="246">
        <f>$I$21+F47</f>
        <v>185.34418604651171</v>
      </c>
      <c r="J47" s="246">
        <f>$J$21+F47</f>
        <v>195.15348837209308</v>
      </c>
      <c r="K47" s="247">
        <f t="shared" si="28"/>
        <v>209.09302325581405</v>
      </c>
      <c r="L47" s="247">
        <f t="shared" si="29"/>
        <v>236.97209302325592</v>
      </c>
      <c r="M47" s="247">
        <f t="shared" si="30"/>
        <v>225.09767441860475</v>
      </c>
      <c r="N47" s="247">
        <f t="shared" si="31"/>
        <v>252.46046511627918</v>
      </c>
      <c r="O47" s="247"/>
      <c r="P47" s="246">
        <f>$P$21+F47</f>
        <v>185.34418604651171</v>
      </c>
      <c r="Q47" s="246">
        <f>$Q$21+F47</f>
        <v>195.15348837209308</v>
      </c>
      <c r="R47" s="247">
        <f t="shared" si="32"/>
        <v>209.09302325581405</v>
      </c>
      <c r="S47" s="247">
        <f t="shared" si="33"/>
        <v>236.97209302325592</v>
      </c>
      <c r="T47" s="247">
        <f t="shared" si="34"/>
        <v>225.09767441860475</v>
      </c>
      <c r="U47" s="247">
        <f t="shared" si="35"/>
        <v>252.46046511627918</v>
      </c>
      <c r="V47" s="247"/>
      <c r="W47" s="246">
        <f>$W$21+F47</f>
        <v>276.45581395348847</v>
      </c>
      <c r="X47" s="246">
        <f>$X$21+F47</f>
        <v>298.13953488372101</v>
      </c>
      <c r="Y47" s="248">
        <f t="shared" si="36"/>
        <v>300.47441860465131</v>
      </c>
      <c r="Z47" s="248">
        <f t="shared" si="37"/>
        <v>335.06511627906985</v>
      </c>
      <c r="AA47" s="248"/>
      <c r="AB47" s="246">
        <f>$AB$21+F47</f>
        <v>288.33023255813964</v>
      </c>
      <c r="AC47" s="246">
        <f>$AC$21+F47</f>
        <v>310.01395348837218</v>
      </c>
      <c r="AD47" s="248">
        <f t="shared" si="38"/>
        <v>314.93023255813966</v>
      </c>
      <c r="AE47" s="248">
        <f t="shared" si="39"/>
        <v>350.55348837209317</v>
      </c>
    </row>
    <row r="48" spans="1:31">
      <c r="A48" s="247">
        <v>32</v>
      </c>
      <c r="B48" s="253" t="s">
        <v>441</v>
      </c>
      <c r="C48" s="228" t="s">
        <v>441</v>
      </c>
      <c r="D48" s="133" t="s">
        <v>2010</v>
      </c>
      <c r="E48" s="260">
        <v>32</v>
      </c>
      <c r="F48" s="262">
        <f t="shared" si="27"/>
        <v>108.41860465116282</v>
      </c>
      <c r="G48" s="229">
        <v>108.41860465116282</v>
      </c>
      <c r="H48" s="248"/>
      <c r="I48" s="248"/>
      <c r="J48" s="248"/>
      <c r="K48" s="246">
        <f t="shared" si="28"/>
        <v>226.1302325581396</v>
      </c>
      <c r="L48" s="246">
        <f t="shared" si="29"/>
        <v>254.00930232558147</v>
      </c>
      <c r="M48" s="247">
        <f t="shared" si="30"/>
        <v>242.1348837209303</v>
      </c>
      <c r="N48" s="247">
        <f t="shared" si="31"/>
        <v>269.49767441860473</v>
      </c>
      <c r="O48" s="247"/>
      <c r="P48" s="247"/>
      <c r="Q48" s="247"/>
      <c r="R48" s="246">
        <f t="shared" si="32"/>
        <v>226.1302325581396</v>
      </c>
      <c r="S48" s="246">
        <f t="shared" si="33"/>
        <v>254.00930232558147</v>
      </c>
      <c r="T48" s="247">
        <f t="shared" si="34"/>
        <v>242.1348837209303</v>
      </c>
      <c r="U48" s="247">
        <f t="shared" si="35"/>
        <v>269.49767441860473</v>
      </c>
      <c r="V48" s="247"/>
      <c r="W48" s="248"/>
      <c r="X48" s="248"/>
      <c r="Y48" s="246">
        <f t="shared" si="36"/>
        <v>317.51162790697686</v>
      </c>
      <c r="Z48" s="248">
        <f t="shared" si="37"/>
        <v>352.10232558139546</v>
      </c>
      <c r="AA48" s="248"/>
      <c r="AB48" s="248"/>
      <c r="AC48" s="248"/>
      <c r="AD48" s="246">
        <f t="shared" si="38"/>
        <v>331.96744186046521</v>
      </c>
      <c r="AE48" s="248">
        <f t="shared" si="39"/>
        <v>367.59069767441872</v>
      </c>
    </row>
    <row r="49" spans="1:31">
      <c r="A49" s="247">
        <v>40</v>
      </c>
      <c r="B49" s="253" t="s">
        <v>442</v>
      </c>
      <c r="C49" s="228" t="s">
        <v>442</v>
      </c>
      <c r="D49" s="133" t="s">
        <v>2010</v>
      </c>
      <c r="E49" s="260">
        <v>31</v>
      </c>
      <c r="F49" s="262">
        <f t="shared" si="27"/>
        <v>130.61860465116285</v>
      </c>
      <c r="G49" s="229">
        <v>130.61860465116285</v>
      </c>
      <c r="H49" s="248"/>
      <c r="I49" s="248"/>
      <c r="J49" s="248"/>
      <c r="K49" s="246">
        <f t="shared" si="28"/>
        <v>248.33023255813964</v>
      </c>
      <c r="L49" s="246">
        <f t="shared" si="29"/>
        <v>276.20930232558152</v>
      </c>
      <c r="M49" s="247">
        <f t="shared" si="30"/>
        <v>264.33488372093035</v>
      </c>
      <c r="N49" s="247">
        <f t="shared" si="31"/>
        <v>291.69767441860478</v>
      </c>
      <c r="O49" s="247"/>
      <c r="P49" s="247"/>
      <c r="Q49" s="247"/>
      <c r="R49" s="246">
        <f t="shared" si="32"/>
        <v>248.33023255813964</v>
      </c>
      <c r="S49" s="246">
        <f t="shared" si="33"/>
        <v>276.20930232558152</v>
      </c>
      <c r="T49" s="247">
        <f t="shared" si="34"/>
        <v>264.33488372093035</v>
      </c>
      <c r="U49" s="247">
        <f t="shared" si="35"/>
        <v>291.69767441860478</v>
      </c>
      <c r="V49" s="247"/>
      <c r="W49" s="248"/>
      <c r="X49" s="248"/>
      <c r="Y49" s="246">
        <f t="shared" si="36"/>
        <v>339.7116279069769</v>
      </c>
      <c r="Z49" s="248">
        <f t="shared" si="37"/>
        <v>374.30232558139551</v>
      </c>
      <c r="AA49" s="248"/>
      <c r="AB49" s="248"/>
      <c r="AC49" s="248"/>
      <c r="AD49" s="246">
        <f t="shared" si="38"/>
        <v>354.16744186046526</v>
      </c>
      <c r="AE49" s="248">
        <f t="shared" si="39"/>
        <v>389.79069767441877</v>
      </c>
    </row>
    <row r="50" spans="1:31">
      <c r="A50" s="247">
        <v>50</v>
      </c>
      <c r="B50" s="253" t="s">
        <v>443</v>
      </c>
      <c r="C50" s="228" t="s">
        <v>443</v>
      </c>
      <c r="D50" s="133" t="s">
        <v>2010</v>
      </c>
      <c r="E50" s="260">
        <v>49</v>
      </c>
      <c r="F50" s="262">
        <f t="shared" si="27"/>
        <v>180.18139534883724</v>
      </c>
      <c r="G50" s="229">
        <v>180.18139534883724</v>
      </c>
      <c r="H50" s="248"/>
      <c r="I50" s="248"/>
      <c r="J50" s="248"/>
      <c r="K50" s="248"/>
      <c r="L50" s="248"/>
      <c r="M50" s="249">
        <f t="shared" si="30"/>
        <v>313.89767441860477</v>
      </c>
      <c r="N50" s="249">
        <f t="shared" si="31"/>
        <v>341.26046511627919</v>
      </c>
      <c r="O50" s="247"/>
      <c r="P50" s="247"/>
      <c r="Q50" s="247"/>
      <c r="R50" s="248"/>
      <c r="S50" s="248"/>
      <c r="T50" s="249">
        <f t="shared" si="34"/>
        <v>313.89767441860477</v>
      </c>
      <c r="U50" s="249">
        <f t="shared" si="35"/>
        <v>341.26046511627919</v>
      </c>
      <c r="V50" s="247"/>
      <c r="W50" s="248"/>
      <c r="X50" s="248"/>
      <c r="Y50" s="248"/>
      <c r="Z50" s="249">
        <f t="shared" si="37"/>
        <v>423.86511627906987</v>
      </c>
      <c r="AA50" s="248"/>
      <c r="AB50" s="248"/>
      <c r="AC50" s="248"/>
      <c r="AD50" s="248"/>
      <c r="AE50" s="249">
        <f t="shared" si="39"/>
        <v>439.35348837209312</v>
      </c>
    </row>
    <row r="51" spans="1:31">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row>
    <row r="52" spans="1:31" ht="15">
      <c r="A52" s="91" t="s">
        <v>1944</v>
      </c>
      <c r="B52" s="271"/>
      <c r="C52" s="50"/>
      <c r="D52" s="50"/>
      <c r="E52" s="274"/>
      <c r="F52" s="50"/>
      <c r="G52" s="50"/>
      <c r="H52" s="26"/>
      <c r="I52" s="26"/>
      <c r="J52" s="26"/>
      <c r="K52" s="26"/>
      <c r="L52" s="26"/>
      <c r="M52" s="26"/>
      <c r="N52" s="26"/>
      <c r="O52" s="26"/>
      <c r="P52" s="26"/>
      <c r="Q52" s="26"/>
      <c r="R52" s="26"/>
      <c r="S52" s="26"/>
      <c r="T52" s="26"/>
      <c r="U52" s="26"/>
      <c r="V52" s="26"/>
      <c r="W52" s="26"/>
      <c r="X52" s="26"/>
      <c r="Y52" s="26"/>
      <c r="Z52" s="26"/>
      <c r="AA52" s="26"/>
      <c r="AB52" s="26"/>
      <c r="AC52" s="26"/>
      <c r="AD52" s="26"/>
      <c r="AE52" s="26"/>
    </row>
    <row r="53" spans="1:31">
      <c r="A53" s="247">
        <v>15</v>
      </c>
      <c r="B53" s="253" t="s">
        <v>444</v>
      </c>
      <c r="C53" s="267" t="s">
        <v>445</v>
      </c>
      <c r="D53" s="133" t="s">
        <v>2010</v>
      </c>
      <c r="E53" s="260">
        <v>15</v>
      </c>
      <c r="F53" s="262">
        <f t="shared" ref="F53:F60" si="40">G53*(1+$AE$10)*(1-$AE$9)</f>
        <v>141.46046511627912</v>
      </c>
      <c r="G53" s="229">
        <v>141.46046511627912</v>
      </c>
      <c r="H53" s="246">
        <f>$H$21+F53</f>
        <v>217.3534883720931</v>
      </c>
      <c r="I53" s="248">
        <f>$I$21+F53</f>
        <v>235.42325581395357</v>
      </c>
      <c r="J53" s="248">
        <f>$J$21+F53</f>
        <v>245.23255813953497</v>
      </c>
      <c r="K53" s="247">
        <f t="shared" ref="K53:K58" si="41">$K$21+F53</f>
        <v>259.17209302325591</v>
      </c>
      <c r="L53" s="247">
        <f t="shared" ref="L53:L58" si="42">$L$21+F53</f>
        <v>287.05116279069779</v>
      </c>
      <c r="M53" s="247">
        <f t="shared" ref="M53:M58" si="43">$M$21+F53</f>
        <v>275.17674418604662</v>
      </c>
      <c r="N53" s="247">
        <f t="shared" ref="N53:N58" si="44">$N$21+F53</f>
        <v>302.53953488372105</v>
      </c>
      <c r="O53" s="246">
        <f>$O$21+F53</f>
        <v>217.3534883720931</v>
      </c>
      <c r="P53" s="247">
        <f>$P$21+F53</f>
        <v>235.42325581395357</v>
      </c>
      <c r="Q53" s="247">
        <f>$Q$21+F53</f>
        <v>245.23255813953497</v>
      </c>
      <c r="R53" s="247">
        <f t="shared" ref="R53:R58" si="45">$R$21+F53</f>
        <v>259.17209302325591</v>
      </c>
      <c r="S53" s="247">
        <f t="shared" ref="S53:S58" si="46">$S$21+F53</f>
        <v>287.05116279069779</v>
      </c>
      <c r="T53" s="247">
        <f t="shared" ref="T53:T58" si="47">$T$21+F53</f>
        <v>275.17674418604662</v>
      </c>
      <c r="U53" s="247">
        <f t="shared" ref="U53:U58" si="48">$U$21+F53</f>
        <v>302.53953488372105</v>
      </c>
      <c r="V53" s="246">
        <f>$V$21+F53</f>
        <v>266.40000000000009</v>
      </c>
      <c r="W53" s="248">
        <f>$W$21+F53</f>
        <v>326.53488372093034</v>
      </c>
      <c r="X53" s="248">
        <f>$X$21+F53</f>
        <v>348.21860465116288</v>
      </c>
      <c r="Y53" s="248">
        <f t="shared" ref="Y53:Y58" si="49">$Y$21+F53</f>
        <v>350.55348837209317</v>
      </c>
      <c r="Z53" s="248">
        <f t="shared" ref="Z53:Z58" si="50">$Z$21+F53</f>
        <v>385.14418604651178</v>
      </c>
      <c r="AA53" s="246">
        <f>$AA$21+F53</f>
        <v>276.20930232558146</v>
      </c>
      <c r="AB53" s="248">
        <f>$AB$21+F53</f>
        <v>338.40930232558151</v>
      </c>
      <c r="AC53" s="248">
        <f>$AC$21+F53</f>
        <v>360.09302325581405</v>
      </c>
      <c r="AD53" s="248">
        <f t="shared" ref="AD53:AD58" si="51">$AD$21+F53</f>
        <v>365.00930232558153</v>
      </c>
      <c r="AE53" s="248">
        <f t="shared" ref="AE53:AE58" si="52">$AE$21+F53</f>
        <v>400.63255813953504</v>
      </c>
    </row>
    <row r="54" spans="1:31">
      <c r="A54" s="247">
        <v>20</v>
      </c>
      <c r="B54" s="253" t="s">
        <v>446</v>
      </c>
      <c r="C54" s="267" t="s">
        <v>447</v>
      </c>
      <c r="D54" s="133" t="s">
        <v>2010</v>
      </c>
      <c r="E54" s="260">
        <v>32</v>
      </c>
      <c r="F54" s="262">
        <f t="shared" si="40"/>
        <v>147.13953488372098</v>
      </c>
      <c r="G54" s="229">
        <v>147.13953488372098</v>
      </c>
      <c r="H54" s="246">
        <f>$H$21+F54</f>
        <v>223.03255813953496</v>
      </c>
      <c r="I54" s="246">
        <f>$I$21+F54</f>
        <v>241.10232558139543</v>
      </c>
      <c r="J54" s="246">
        <f>$J$21+F54</f>
        <v>250.91162790697683</v>
      </c>
      <c r="K54" s="247">
        <f t="shared" si="41"/>
        <v>264.8511627906978</v>
      </c>
      <c r="L54" s="247">
        <f t="shared" si="42"/>
        <v>292.73023255813962</v>
      </c>
      <c r="M54" s="247">
        <f t="shared" si="43"/>
        <v>280.85581395348845</v>
      </c>
      <c r="N54" s="247">
        <f t="shared" si="44"/>
        <v>308.21860465116288</v>
      </c>
      <c r="O54" s="246">
        <f>$O$21+F54</f>
        <v>223.03255813953496</v>
      </c>
      <c r="P54" s="246">
        <f>$P$21+F54</f>
        <v>241.10232558139543</v>
      </c>
      <c r="Q54" s="246">
        <f>$Q$21+F54</f>
        <v>250.91162790697683</v>
      </c>
      <c r="R54" s="247">
        <f t="shared" si="45"/>
        <v>264.8511627906978</v>
      </c>
      <c r="S54" s="247">
        <f t="shared" si="46"/>
        <v>292.73023255813962</v>
      </c>
      <c r="T54" s="247">
        <f t="shared" si="47"/>
        <v>280.85581395348845</v>
      </c>
      <c r="U54" s="247">
        <f t="shared" si="48"/>
        <v>308.21860465116288</v>
      </c>
      <c r="V54" s="246">
        <f>$V$21+F54</f>
        <v>272.07906976744198</v>
      </c>
      <c r="W54" s="246">
        <f>$W$21+F54</f>
        <v>332.21395348837223</v>
      </c>
      <c r="X54" s="246">
        <f>$X$21+F54</f>
        <v>353.89767441860477</v>
      </c>
      <c r="Y54" s="248">
        <f t="shared" si="49"/>
        <v>356.23255813953506</v>
      </c>
      <c r="Z54" s="248">
        <f t="shared" si="50"/>
        <v>390.82325581395361</v>
      </c>
      <c r="AA54" s="246">
        <f>$AA$21+F54</f>
        <v>281.88837209302335</v>
      </c>
      <c r="AB54" s="246">
        <f>$AB$21+F54</f>
        <v>344.08837209302339</v>
      </c>
      <c r="AC54" s="246">
        <f>$AC$21+F54</f>
        <v>365.77209302325593</v>
      </c>
      <c r="AD54" s="248">
        <f t="shared" si="51"/>
        <v>370.68837209302342</v>
      </c>
      <c r="AE54" s="248">
        <f t="shared" si="52"/>
        <v>406.31162790697692</v>
      </c>
    </row>
    <row r="55" spans="1:31">
      <c r="A55" s="247">
        <v>25</v>
      </c>
      <c r="B55" s="253" t="s">
        <v>448</v>
      </c>
      <c r="C55" s="267" t="s">
        <v>449</v>
      </c>
      <c r="D55" s="133" t="s">
        <v>2010</v>
      </c>
      <c r="E55" s="260">
        <v>26</v>
      </c>
      <c r="F55" s="262">
        <f t="shared" si="40"/>
        <v>163.14418604651166</v>
      </c>
      <c r="G55" s="229">
        <v>163.14418604651166</v>
      </c>
      <c r="H55" s="248"/>
      <c r="I55" s="246">
        <f>$I$21+F55</f>
        <v>257.10697674418611</v>
      </c>
      <c r="J55" s="246">
        <f>$J$21+F55</f>
        <v>266.91627906976748</v>
      </c>
      <c r="K55" s="247">
        <f t="shared" si="41"/>
        <v>280.85581395348845</v>
      </c>
      <c r="L55" s="247">
        <f t="shared" si="42"/>
        <v>308.73488372093033</v>
      </c>
      <c r="M55" s="247">
        <f t="shared" si="43"/>
        <v>296.86046511627916</v>
      </c>
      <c r="N55" s="247">
        <f t="shared" si="44"/>
        <v>324.22325581395359</v>
      </c>
      <c r="O55" s="247"/>
      <c r="P55" s="246">
        <f>$P$21+F55</f>
        <v>257.10697674418611</v>
      </c>
      <c r="Q55" s="246">
        <f>$Q$21+F55</f>
        <v>266.91627906976748</v>
      </c>
      <c r="R55" s="247">
        <f t="shared" si="45"/>
        <v>280.85581395348845</v>
      </c>
      <c r="S55" s="247">
        <f t="shared" si="46"/>
        <v>308.73488372093033</v>
      </c>
      <c r="T55" s="247">
        <f t="shared" si="47"/>
        <v>296.86046511627916</v>
      </c>
      <c r="U55" s="247">
        <f t="shared" si="48"/>
        <v>324.22325581395359</v>
      </c>
      <c r="V55" s="247"/>
      <c r="W55" s="246">
        <f>$W$21+F55</f>
        <v>348.21860465116288</v>
      </c>
      <c r="X55" s="246">
        <f>$X$21+F55</f>
        <v>369.90232558139542</v>
      </c>
      <c r="Y55" s="248">
        <f t="shared" si="49"/>
        <v>372.23720930232571</v>
      </c>
      <c r="Z55" s="248">
        <f t="shared" si="50"/>
        <v>406.82790697674432</v>
      </c>
      <c r="AA55" s="248"/>
      <c r="AB55" s="246">
        <f>$AB$21+F55</f>
        <v>360.09302325581405</v>
      </c>
      <c r="AC55" s="246">
        <f>$AC$21+F55</f>
        <v>381.77674418604659</v>
      </c>
      <c r="AD55" s="248">
        <f t="shared" si="51"/>
        <v>386.69302325581407</v>
      </c>
      <c r="AE55" s="248">
        <f t="shared" si="52"/>
        <v>422.31627906976757</v>
      </c>
    </row>
    <row r="56" spans="1:31">
      <c r="A56" s="247">
        <v>32</v>
      </c>
      <c r="B56" s="253" t="s">
        <v>450</v>
      </c>
      <c r="C56" s="267" t="s">
        <v>876</v>
      </c>
      <c r="D56" s="133" t="s">
        <v>2010</v>
      </c>
      <c r="E56" s="260">
        <v>32</v>
      </c>
      <c r="F56" s="262">
        <f t="shared" si="40"/>
        <v>185.86046511627916</v>
      </c>
      <c r="G56" s="229">
        <v>185.86046511627916</v>
      </c>
      <c r="H56" s="248"/>
      <c r="I56" s="248"/>
      <c r="J56" s="247"/>
      <c r="K56" s="246">
        <f t="shared" si="41"/>
        <v>303.57209302325595</v>
      </c>
      <c r="L56" s="246">
        <f t="shared" si="42"/>
        <v>331.45116279069782</v>
      </c>
      <c r="M56" s="247">
        <f t="shared" si="43"/>
        <v>319.57674418604665</v>
      </c>
      <c r="N56" s="247">
        <f t="shared" si="44"/>
        <v>346.93953488372108</v>
      </c>
      <c r="O56" s="247"/>
      <c r="P56" s="248"/>
      <c r="Q56" s="248"/>
      <c r="R56" s="246">
        <f t="shared" si="45"/>
        <v>303.57209302325595</v>
      </c>
      <c r="S56" s="246">
        <f t="shared" si="46"/>
        <v>331.45116279069782</v>
      </c>
      <c r="T56" s="247">
        <f t="shared" si="47"/>
        <v>319.57674418604665</v>
      </c>
      <c r="U56" s="247">
        <f t="shared" si="48"/>
        <v>346.93953488372108</v>
      </c>
      <c r="V56" s="247"/>
      <c r="W56" s="248"/>
      <c r="X56" s="248"/>
      <c r="Y56" s="246">
        <f t="shared" si="49"/>
        <v>394.9534883720932</v>
      </c>
      <c r="Z56" s="248">
        <f t="shared" si="50"/>
        <v>429.54418604651175</v>
      </c>
      <c r="AA56" s="248"/>
      <c r="AB56" s="248"/>
      <c r="AC56" s="248"/>
      <c r="AD56" s="246">
        <f t="shared" si="51"/>
        <v>409.40930232558156</v>
      </c>
      <c r="AE56" s="248">
        <f t="shared" si="52"/>
        <v>445.03255813953507</v>
      </c>
    </row>
    <row r="57" spans="1:31">
      <c r="A57" s="247">
        <v>40</v>
      </c>
      <c r="B57" s="253" t="s">
        <v>451</v>
      </c>
      <c r="C57" s="267" t="s">
        <v>877</v>
      </c>
      <c r="D57" s="133" t="s">
        <v>2010</v>
      </c>
      <c r="E57" s="260">
        <v>31</v>
      </c>
      <c r="F57" s="262">
        <f t="shared" si="40"/>
        <v>209.60930232558147</v>
      </c>
      <c r="G57" s="229">
        <v>209.60930232558147</v>
      </c>
      <c r="H57" s="248"/>
      <c r="I57" s="248"/>
      <c r="J57" s="247"/>
      <c r="K57" s="246">
        <f t="shared" si="41"/>
        <v>327.32093023255823</v>
      </c>
      <c r="L57" s="246">
        <f t="shared" si="42"/>
        <v>355.20000000000016</v>
      </c>
      <c r="M57" s="247">
        <f t="shared" si="43"/>
        <v>343.32558139534899</v>
      </c>
      <c r="N57" s="247">
        <f t="shared" si="44"/>
        <v>370.68837209302342</v>
      </c>
      <c r="O57" s="247"/>
      <c r="P57" s="248"/>
      <c r="Q57" s="248"/>
      <c r="R57" s="246">
        <f t="shared" si="45"/>
        <v>327.32093023255823</v>
      </c>
      <c r="S57" s="246">
        <f t="shared" si="46"/>
        <v>355.20000000000016</v>
      </c>
      <c r="T57" s="247">
        <f t="shared" si="47"/>
        <v>343.32558139534899</v>
      </c>
      <c r="U57" s="247">
        <f t="shared" si="48"/>
        <v>370.68837209302342</v>
      </c>
      <c r="V57" s="247"/>
      <c r="W57" s="248"/>
      <c r="X57" s="248"/>
      <c r="Y57" s="246">
        <f t="shared" si="49"/>
        <v>418.70232558139548</v>
      </c>
      <c r="Z57" s="248">
        <f t="shared" si="50"/>
        <v>453.29302325581409</v>
      </c>
      <c r="AA57" s="248"/>
      <c r="AB57" s="248"/>
      <c r="AC57" s="248"/>
      <c r="AD57" s="246">
        <f t="shared" si="51"/>
        <v>433.15813953488384</v>
      </c>
      <c r="AE57" s="248">
        <f t="shared" si="52"/>
        <v>468.78139534883735</v>
      </c>
    </row>
    <row r="58" spans="1:31">
      <c r="A58" s="247">
        <v>50</v>
      </c>
      <c r="B58" s="253" t="s">
        <v>452</v>
      </c>
      <c r="C58" s="267" t="s">
        <v>453</v>
      </c>
      <c r="D58" s="133" t="s">
        <v>2010</v>
      </c>
      <c r="E58" s="260">
        <v>49</v>
      </c>
      <c r="F58" s="262">
        <f t="shared" si="40"/>
        <v>247.29767441860471</v>
      </c>
      <c r="G58" s="229">
        <v>247.29767441860471</v>
      </c>
      <c r="H58" s="248"/>
      <c r="I58" s="248"/>
      <c r="J58" s="247"/>
      <c r="K58" s="246">
        <f t="shared" si="41"/>
        <v>365.00930232558153</v>
      </c>
      <c r="L58" s="246">
        <f t="shared" si="42"/>
        <v>392.88837209302335</v>
      </c>
      <c r="M58" s="247">
        <f t="shared" si="43"/>
        <v>381.01395348837218</v>
      </c>
      <c r="N58" s="247">
        <f t="shared" si="44"/>
        <v>408.37674418604661</v>
      </c>
      <c r="O58" s="247"/>
      <c r="P58" s="248"/>
      <c r="Q58" s="248"/>
      <c r="R58" s="246">
        <f t="shared" si="45"/>
        <v>365.00930232558153</v>
      </c>
      <c r="S58" s="246">
        <f t="shared" si="46"/>
        <v>392.88837209302335</v>
      </c>
      <c r="T58" s="247">
        <f t="shared" si="47"/>
        <v>381.01395348837218</v>
      </c>
      <c r="U58" s="247">
        <f t="shared" si="48"/>
        <v>408.37674418604661</v>
      </c>
      <c r="V58" s="247"/>
      <c r="W58" s="248"/>
      <c r="X58" s="248"/>
      <c r="Y58" s="246">
        <f t="shared" si="49"/>
        <v>456.39069767441879</v>
      </c>
      <c r="Z58" s="248">
        <f t="shared" si="50"/>
        <v>490.98139534883734</v>
      </c>
      <c r="AA58" s="248"/>
      <c r="AB58" s="248"/>
      <c r="AC58" s="248"/>
      <c r="AD58" s="246">
        <f t="shared" si="51"/>
        <v>470.84651162790715</v>
      </c>
      <c r="AE58" s="248">
        <f t="shared" si="52"/>
        <v>506.46976744186065</v>
      </c>
    </row>
    <row r="59" spans="1:31">
      <c r="A59" s="247">
        <v>65</v>
      </c>
      <c r="B59" s="253" t="s">
        <v>454</v>
      </c>
      <c r="C59" s="267" t="s">
        <v>455</v>
      </c>
      <c r="D59" s="133" t="s">
        <v>539</v>
      </c>
      <c r="E59" s="260">
        <v>230</v>
      </c>
      <c r="F59" s="262">
        <f t="shared" si="40"/>
        <v>406.31162790697692</v>
      </c>
      <c r="G59" s="229">
        <v>406.31162790697692</v>
      </c>
      <c r="H59" s="248"/>
      <c r="I59" s="248"/>
      <c r="J59" s="247"/>
      <c r="K59" s="247"/>
      <c r="L59" s="247"/>
      <c r="M59" s="247"/>
      <c r="N59" s="247"/>
      <c r="O59" s="247"/>
      <c r="P59" s="248"/>
      <c r="Q59" s="248"/>
      <c r="R59" s="248"/>
      <c r="S59" s="247"/>
      <c r="T59" s="247"/>
      <c r="U59" s="247"/>
      <c r="V59" s="247"/>
      <c r="W59" s="248"/>
      <c r="X59" s="248"/>
      <c r="Y59" s="248"/>
      <c r="Z59" s="248"/>
      <c r="AA59" s="248"/>
      <c r="AB59" s="248"/>
      <c r="AC59" s="248"/>
      <c r="AD59" s="248"/>
      <c r="AE59" s="248"/>
    </row>
    <row r="60" spans="1:31">
      <c r="A60" s="247">
        <v>80</v>
      </c>
      <c r="B60" s="253" t="s">
        <v>456</v>
      </c>
      <c r="C60" s="267" t="s">
        <v>455</v>
      </c>
      <c r="D60" s="280" t="s">
        <v>539</v>
      </c>
      <c r="E60" s="260">
        <v>230</v>
      </c>
      <c r="F60" s="262">
        <f t="shared" si="40"/>
        <v>582.36279069767465</v>
      </c>
      <c r="G60" s="229">
        <v>582.36279069767465</v>
      </c>
      <c r="H60" s="248"/>
      <c r="I60" s="248"/>
      <c r="J60" s="247"/>
      <c r="K60" s="247"/>
      <c r="L60" s="247"/>
      <c r="M60" s="247"/>
      <c r="N60" s="247"/>
      <c r="O60" s="247"/>
      <c r="P60" s="248"/>
      <c r="Q60" s="248"/>
      <c r="R60" s="248"/>
      <c r="S60" s="248"/>
      <c r="T60" s="247"/>
      <c r="U60" s="247"/>
      <c r="V60" s="247"/>
      <c r="W60" s="248"/>
      <c r="X60" s="248"/>
      <c r="Y60" s="248"/>
      <c r="Z60" s="248"/>
      <c r="AA60" s="248"/>
      <c r="AB60" s="248"/>
      <c r="AC60" s="248"/>
      <c r="AD60" s="248"/>
      <c r="AE60" s="248"/>
    </row>
    <row r="61" spans="1:31">
      <c r="A61" s="47"/>
      <c r="B61" s="272"/>
      <c r="C61" s="137"/>
      <c r="D61" s="137"/>
      <c r="E61" s="45"/>
      <c r="F61" s="46"/>
      <c r="G61" s="46"/>
      <c r="H61" s="47"/>
      <c r="I61" s="47"/>
      <c r="J61" s="47"/>
      <c r="K61" s="47"/>
      <c r="L61" s="47"/>
      <c r="M61" s="47"/>
      <c r="N61" s="47"/>
      <c r="O61" s="47"/>
      <c r="P61" s="47"/>
      <c r="Q61" s="47"/>
      <c r="R61" s="47"/>
      <c r="S61" s="47"/>
      <c r="T61" s="47"/>
      <c r="U61" s="47"/>
      <c r="V61" s="47"/>
      <c r="W61" s="47"/>
      <c r="X61" s="47"/>
      <c r="Y61" s="47"/>
      <c r="Z61" s="47"/>
      <c r="AA61" s="47"/>
      <c r="AB61" s="47"/>
      <c r="AC61" s="47"/>
      <c r="AD61" s="47"/>
      <c r="AE61" s="47"/>
    </row>
    <row r="62" spans="1:31">
      <c r="A62" s="47"/>
      <c r="B62" s="272"/>
      <c r="C62" s="137"/>
      <c r="D62" s="137"/>
      <c r="E62" s="45"/>
      <c r="F62" s="46"/>
      <c r="G62" s="46"/>
      <c r="H62" s="47"/>
      <c r="I62" s="47"/>
      <c r="J62" s="47"/>
      <c r="K62" s="47"/>
      <c r="L62" s="47"/>
      <c r="M62" s="47"/>
      <c r="N62" s="47"/>
      <c r="O62" s="47"/>
      <c r="P62" s="47"/>
      <c r="Q62" s="47"/>
      <c r="R62" s="47"/>
      <c r="S62" s="47"/>
      <c r="T62" s="47"/>
      <c r="U62" s="47"/>
      <c r="V62" s="47"/>
      <c r="W62" s="47"/>
      <c r="X62" s="47"/>
      <c r="Y62" s="47"/>
      <c r="Z62" s="47"/>
      <c r="AA62" s="47"/>
      <c r="AB62" s="47"/>
      <c r="AC62" s="47"/>
      <c r="AD62" s="47"/>
      <c r="AE62" s="47"/>
    </row>
    <row r="63" spans="1:31" ht="15.75">
      <c r="A63" s="269" t="s">
        <v>1946</v>
      </c>
      <c r="B63" s="272"/>
      <c r="C63" s="137"/>
      <c r="D63" s="137"/>
      <c r="E63" s="45"/>
      <c r="F63" s="46"/>
      <c r="G63" s="46"/>
      <c r="H63" s="47"/>
      <c r="I63" s="47"/>
      <c r="J63" s="47"/>
      <c r="K63" s="47"/>
      <c r="L63" s="47"/>
      <c r="M63" s="47"/>
      <c r="N63" s="47"/>
      <c r="O63" s="47"/>
      <c r="P63" s="47"/>
      <c r="Q63" s="47"/>
      <c r="R63" s="47"/>
      <c r="S63" s="47"/>
      <c r="T63" s="47"/>
      <c r="U63" s="47"/>
      <c r="V63" s="47"/>
      <c r="W63" s="47"/>
      <c r="X63" s="47"/>
      <c r="Y63" s="47"/>
      <c r="Z63" s="47"/>
      <c r="AA63" s="47"/>
      <c r="AB63" s="47"/>
      <c r="AC63" s="47"/>
      <c r="AD63" s="47"/>
      <c r="AE63" s="47"/>
    </row>
    <row r="64" spans="1:31">
      <c r="A64" s="47"/>
      <c r="B64" s="272"/>
      <c r="C64" s="137"/>
      <c r="D64" s="137"/>
      <c r="E64" s="45"/>
      <c r="F64" s="46"/>
      <c r="G64" s="46"/>
      <c r="H64" s="47"/>
      <c r="I64" s="47"/>
      <c r="J64" s="47"/>
      <c r="K64" s="47"/>
      <c r="L64" s="47"/>
      <c r="M64" s="47"/>
      <c r="N64" s="47"/>
      <c r="O64" s="47"/>
      <c r="P64" s="47"/>
      <c r="Q64" s="47"/>
      <c r="R64" s="47"/>
      <c r="S64" s="47"/>
      <c r="T64" s="47"/>
      <c r="U64" s="47"/>
      <c r="V64" s="47"/>
      <c r="W64" s="47"/>
      <c r="X64" s="47"/>
      <c r="Y64" s="47"/>
      <c r="Z64" s="47"/>
      <c r="AA64" s="47"/>
      <c r="AB64" s="47"/>
      <c r="AC64" s="47"/>
      <c r="AD64" s="47"/>
      <c r="AE64" s="47"/>
    </row>
    <row r="65" spans="1:31" ht="15">
      <c r="A65" s="91" t="s">
        <v>1947</v>
      </c>
      <c r="B65" s="91"/>
      <c r="C65" s="91"/>
      <c r="D65" s="91"/>
      <c r="E65" s="91"/>
      <c r="F65" s="91"/>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row>
    <row r="66" spans="1:31">
      <c r="A66" s="247">
        <v>15</v>
      </c>
      <c r="B66" s="253" t="s">
        <v>457</v>
      </c>
      <c r="C66" s="267" t="s">
        <v>458</v>
      </c>
      <c r="D66" s="133" t="s">
        <v>2010</v>
      </c>
      <c r="E66" s="260">
        <v>15</v>
      </c>
      <c r="F66" s="262">
        <f t="shared" ref="F66:F72" si="53">G66*(1+$AE$10)*(1-$AE$9)</f>
        <v>49.046511627906995</v>
      </c>
      <c r="G66" s="229">
        <v>49.046511627906995</v>
      </c>
      <c r="H66" s="246">
        <f>$H$21+F66</f>
        <v>124.93953488372097</v>
      </c>
      <c r="I66" s="248">
        <f>$I$21+F66</f>
        <v>143.00930232558144</v>
      </c>
      <c r="J66" s="248">
        <f>$J$21+F66</f>
        <v>152.81860465116284</v>
      </c>
      <c r="K66" s="247">
        <f t="shared" ref="K66:K72" si="54">$K$21+F66</f>
        <v>166.75813953488378</v>
      </c>
      <c r="L66" s="247">
        <f t="shared" ref="L66:L72" si="55">$L$21+F66</f>
        <v>194.63720930232566</v>
      </c>
      <c r="M66" s="247">
        <f t="shared" ref="M66:M72" si="56">$M$21+F66</f>
        <v>182.76279069767449</v>
      </c>
      <c r="N66" s="247">
        <f t="shared" ref="N66:N72" si="57">$N$21+F66</f>
        <v>210.12558139534892</v>
      </c>
      <c r="O66" s="246">
        <f>$O$21+F66</f>
        <v>124.93953488372097</v>
      </c>
      <c r="P66" s="247">
        <f>$P$21+F66</f>
        <v>143.00930232558144</v>
      </c>
      <c r="Q66" s="247">
        <f>$Q$21+F66</f>
        <v>152.81860465116284</v>
      </c>
      <c r="R66" s="247">
        <f t="shared" ref="R66:R72" si="58">$R$21+F66</f>
        <v>166.75813953488378</v>
      </c>
      <c r="S66" s="247">
        <f t="shared" ref="S66:S72" si="59">$S$21+F66</f>
        <v>194.63720930232566</v>
      </c>
      <c r="T66" s="247">
        <f t="shared" ref="T66:T72" si="60">$T$21+F66</f>
        <v>182.76279069767449</v>
      </c>
      <c r="U66" s="247">
        <f t="shared" ref="U66:U72" si="61">$U$21+F66</f>
        <v>210.12558139534892</v>
      </c>
      <c r="V66" s="246">
        <f>$V$21+F66</f>
        <v>173.98604651162796</v>
      </c>
      <c r="W66" s="248">
        <f>$W$21+F66</f>
        <v>234.12093023255821</v>
      </c>
      <c r="X66" s="248">
        <f>$X$21+F66</f>
        <v>255.80465116279078</v>
      </c>
      <c r="Y66" s="248">
        <f t="shared" ref="Y66:Y72" si="62">$Y$21+F66</f>
        <v>258.13953488372101</v>
      </c>
      <c r="Z66" s="248">
        <f t="shared" ref="Z66:Z72" si="63">$Z$21+F66</f>
        <v>292.73023255813962</v>
      </c>
      <c r="AA66" s="246">
        <f>$AA$21+F66</f>
        <v>183.79534883720936</v>
      </c>
      <c r="AB66" s="248">
        <f>$AB$21+F66</f>
        <v>245.99534883720938</v>
      </c>
      <c r="AC66" s="248">
        <f>$AC$21+F66</f>
        <v>267.67906976744194</v>
      </c>
      <c r="AD66" s="248">
        <f t="shared" ref="AD66:AD72" si="64">$AD$21+F66</f>
        <v>272.59534883720937</v>
      </c>
      <c r="AE66" s="248">
        <f t="shared" ref="AE66:AE72" si="65">$AE$21+F66</f>
        <v>308.21860465116288</v>
      </c>
    </row>
    <row r="67" spans="1:31">
      <c r="A67" s="247">
        <v>20</v>
      </c>
      <c r="B67" s="253" t="s">
        <v>459</v>
      </c>
      <c r="C67" s="267" t="s">
        <v>460</v>
      </c>
      <c r="D67" s="133" t="s">
        <v>2010</v>
      </c>
      <c r="E67" s="260">
        <v>32</v>
      </c>
      <c r="F67" s="262">
        <f t="shared" si="53"/>
        <v>59.888372093023285</v>
      </c>
      <c r="G67" s="229">
        <v>59.888372093023285</v>
      </c>
      <c r="H67" s="246">
        <f>$H$21+F67</f>
        <v>135.78139534883726</v>
      </c>
      <c r="I67" s="246">
        <f>$I$21+F67</f>
        <v>153.85116279069774</v>
      </c>
      <c r="J67" s="246">
        <f>$J$21+F67</f>
        <v>163.66046511627914</v>
      </c>
      <c r="K67" s="247">
        <f t="shared" si="54"/>
        <v>177.60000000000008</v>
      </c>
      <c r="L67" s="247">
        <f t="shared" si="55"/>
        <v>205.47906976744196</v>
      </c>
      <c r="M67" s="247">
        <f t="shared" si="56"/>
        <v>193.60465116279079</v>
      </c>
      <c r="N67" s="247">
        <f t="shared" si="57"/>
        <v>220.96744186046521</v>
      </c>
      <c r="O67" s="246">
        <f>$O$21+F67</f>
        <v>135.78139534883726</v>
      </c>
      <c r="P67" s="246">
        <f>$P$21+F67</f>
        <v>153.85116279069774</v>
      </c>
      <c r="Q67" s="246">
        <f>$Q$21+F67</f>
        <v>163.66046511627914</v>
      </c>
      <c r="R67" s="247">
        <f t="shared" si="58"/>
        <v>177.60000000000008</v>
      </c>
      <c r="S67" s="247">
        <f t="shared" si="59"/>
        <v>205.47906976744196</v>
      </c>
      <c r="T67" s="247">
        <f t="shared" si="60"/>
        <v>193.60465116279079</v>
      </c>
      <c r="U67" s="247">
        <f t="shared" si="61"/>
        <v>220.96744186046521</v>
      </c>
      <c r="V67" s="246">
        <f>$V$21+F67</f>
        <v>184.82790697674426</v>
      </c>
      <c r="W67" s="246">
        <f>$W$21+F67</f>
        <v>244.96279069767451</v>
      </c>
      <c r="X67" s="246">
        <f>$X$21+F67</f>
        <v>266.64651162790705</v>
      </c>
      <c r="Y67" s="248">
        <f t="shared" si="62"/>
        <v>268.98139534883734</v>
      </c>
      <c r="Z67" s="248">
        <f t="shared" si="63"/>
        <v>303.57209302325589</v>
      </c>
      <c r="AA67" s="246">
        <f>$AA$21+F67</f>
        <v>194.63720930232566</v>
      </c>
      <c r="AB67" s="246">
        <f>$AB$21+F67</f>
        <v>256.83720930232568</v>
      </c>
      <c r="AC67" s="246">
        <f>$AC$21+F67</f>
        <v>278.52093023255821</v>
      </c>
      <c r="AD67" s="248">
        <f t="shared" si="64"/>
        <v>283.4372093023257</v>
      </c>
      <c r="AE67" s="248">
        <f t="shared" si="65"/>
        <v>319.0604651162792</v>
      </c>
    </row>
    <row r="68" spans="1:31">
      <c r="A68" s="247">
        <v>25</v>
      </c>
      <c r="B68" s="253" t="s">
        <v>461</v>
      </c>
      <c r="C68" s="267" t="s">
        <v>462</v>
      </c>
      <c r="D68" s="133" t="s">
        <v>2010</v>
      </c>
      <c r="E68" s="260">
        <v>26</v>
      </c>
      <c r="F68" s="262">
        <f t="shared" si="53"/>
        <v>76.409302325581422</v>
      </c>
      <c r="G68" s="229">
        <v>76.409302325581422</v>
      </c>
      <c r="H68" s="248"/>
      <c r="I68" s="246">
        <f>$I$21+F68</f>
        <v>170.37209302325587</v>
      </c>
      <c r="J68" s="246">
        <f>$J$21+F68</f>
        <v>180.18139534883727</v>
      </c>
      <c r="K68" s="247">
        <f t="shared" si="54"/>
        <v>194.12093023255821</v>
      </c>
      <c r="L68" s="247">
        <f t="shared" si="55"/>
        <v>222.00000000000009</v>
      </c>
      <c r="M68" s="247">
        <f t="shared" si="56"/>
        <v>210.12558139534892</v>
      </c>
      <c r="N68" s="247">
        <f t="shared" si="57"/>
        <v>237.48837209302334</v>
      </c>
      <c r="O68" s="247"/>
      <c r="P68" s="246">
        <f>$P$21+F68</f>
        <v>170.37209302325587</v>
      </c>
      <c r="Q68" s="246">
        <f>$Q$21+F68</f>
        <v>180.18139534883727</v>
      </c>
      <c r="R68" s="247">
        <f t="shared" si="58"/>
        <v>194.12093023255821</v>
      </c>
      <c r="S68" s="247">
        <f t="shared" si="59"/>
        <v>222.00000000000009</v>
      </c>
      <c r="T68" s="247">
        <f t="shared" si="60"/>
        <v>210.12558139534892</v>
      </c>
      <c r="U68" s="247">
        <f t="shared" si="61"/>
        <v>237.48837209302334</v>
      </c>
      <c r="V68" s="247"/>
      <c r="W68" s="246">
        <f>$W$21+F68</f>
        <v>261.48372093023261</v>
      </c>
      <c r="X68" s="246">
        <f>$X$21+F68</f>
        <v>283.1674418604652</v>
      </c>
      <c r="Y68" s="248">
        <f t="shared" si="62"/>
        <v>285.50232558139544</v>
      </c>
      <c r="Z68" s="248">
        <f t="shared" si="63"/>
        <v>320.09302325581405</v>
      </c>
      <c r="AA68" s="248"/>
      <c r="AB68" s="246">
        <f>$AB$21+F68</f>
        <v>273.35813953488378</v>
      </c>
      <c r="AC68" s="246">
        <f>$AC$21+F68</f>
        <v>295.04186046511637</v>
      </c>
      <c r="AD68" s="248">
        <f t="shared" si="64"/>
        <v>299.9581395348838</v>
      </c>
      <c r="AE68" s="248">
        <f t="shared" si="65"/>
        <v>335.5813953488373</v>
      </c>
    </row>
    <row r="69" spans="1:31">
      <c r="A69" s="247">
        <v>32</v>
      </c>
      <c r="B69" s="253" t="s">
        <v>463</v>
      </c>
      <c r="C69" s="267" t="s">
        <v>464</v>
      </c>
      <c r="D69" s="133" t="s">
        <v>2010</v>
      </c>
      <c r="E69" s="260">
        <v>16</v>
      </c>
      <c r="F69" s="262">
        <f t="shared" si="53"/>
        <v>98.093023255813989</v>
      </c>
      <c r="G69" s="229">
        <v>98.093023255813989</v>
      </c>
      <c r="H69" s="248"/>
      <c r="I69" s="246">
        <f>$I$21+F69</f>
        <v>192.05581395348844</v>
      </c>
      <c r="J69" s="246">
        <f>$J$21+F69</f>
        <v>201.86511627906984</v>
      </c>
      <c r="K69" s="247">
        <f t="shared" si="54"/>
        <v>215.80465116279078</v>
      </c>
      <c r="L69" s="247">
        <f t="shared" si="55"/>
        <v>243.68372093023265</v>
      </c>
      <c r="M69" s="247">
        <f t="shared" si="56"/>
        <v>231.80930232558148</v>
      </c>
      <c r="N69" s="247">
        <f t="shared" si="57"/>
        <v>259.17209302325591</v>
      </c>
      <c r="O69" s="247"/>
      <c r="P69" s="246">
        <f>$P$21+F69</f>
        <v>192.05581395348844</v>
      </c>
      <c r="Q69" s="246">
        <f>$Q$21+F69</f>
        <v>201.86511627906984</v>
      </c>
      <c r="R69" s="247">
        <f t="shared" si="58"/>
        <v>215.80465116279078</v>
      </c>
      <c r="S69" s="247">
        <f t="shared" si="59"/>
        <v>243.68372093023265</v>
      </c>
      <c r="T69" s="247">
        <f t="shared" si="60"/>
        <v>231.80930232558148</v>
      </c>
      <c r="U69" s="247">
        <f t="shared" si="61"/>
        <v>259.17209302325591</v>
      </c>
      <c r="V69" s="247"/>
      <c r="W69" s="246">
        <f>$W$21+F69</f>
        <v>283.1674418604652</v>
      </c>
      <c r="X69" s="246">
        <f>$X$21+F69</f>
        <v>304.8511627906978</v>
      </c>
      <c r="Y69" s="248">
        <f t="shared" si="62"/>
        <v>307.18604651162804</v>
      </c>
      <c r="Z69" s="248">
        <f t="shared" si="63"/>
        <v>341.77674418604659</v>
      </c>
      <c r="AA69" s="248"/>
      <c r="AB69" s="246">
        <f>$AB$21+F69</f>
        <v>295.04186046511637</v>
      </c>
      <c r="AC69" s="246">
        <f>$AC$21+F69</f>
        <v>316.72558139534897</v>
      </c>
      <c r="AD69" s="248">
        <f t="shared" si="64"/>
        <v>321.64186046511639</v>
      </c>
      <c r="AE69" s="248">
        <f t="shared" si="65"/>
        <v>357.2651162790699</v>
      </c>
    </row>
    <row r="70" spans="1:31">
      <c r="A70" s="247">
        <v>32</v>
      </c>
      <c r="B70" s="253" t="s">
        <v>465</v>
      </c>
      <c r="C70" s="267" t="s">
        <v>466</v>
      </c>
      <c r="D70" s="133" t="s">
        <v>2010</v>
      </c>
      <c r="E70" s="260">
        <v>32</v>
      </c>
      <c r="F70" s="262">
        <f t="shared" si="53"/>
        <v>113.0651162790698</v>
      </c>
      <c r="G70" s="229">
        <v>113.0651162790698</v>
      </c>
      <c r="H70" s="248"/>
      <c r="I70" s="248"/>
      <c r="J70" s="248"/>
      <c r="K70" s="246">
        <f t="shared" si="54"/>
        <v>230.77674418604659</v>
      </c>
      <c r="L70" s="246">
        <f t="shared" si="55"/>
        <v>258.65581395348846</v>
      </c>
      <c r="M70" s="247">
        <f t="shared" si="56"/>
        <v>246.78139534883729</v>
      </c>
      <c r="N70" s="247">
        <f t="shared" si="57"/>
        <v>274.14418604651172</v>
      </c>
      <c r="O70" s="247"/>
      <c r="P70" s="247"/>
      <c r="Q70" s="247"/>
      <c r="R70" s="246">
        <f t="shared" si="58"/>
        <v>230.77674418604659</v>
      </c>
      <c r="S70" s="246">
        <f t="shared" si="59"/>
        <v>258.65581395348846</v>
      </c>
      <c r="T70" s="247">
        <f t="shared" si="60"/>
        <v>246.78139534883729</v>
      </c>
      <c r="U70" s="247">
        <f t="shared" si="61"/>
        <v>274.14418604651172</v>
      </c>
      <c r="V70" s="247"/>
      <c r="W70" s="248"/>
      <c r="X70" s="248"/>
      <c r="Y70" s="246">
        <f t="shared" si="62"/>
        <v>322.15813953488384</v>
      </c>
      <c r="Z70" s="248">
        <f t="shared" si="63"/>
        <v>356.74883720930245</v>
      </c>
      <c r="AA70" s="248"/>
      <c r="AB70" s="248"/>
      <c r="AC70" s="248"/>
      <c r="AD70" s="246">
        <f t="shared" si="64"/>
        <v>336.6139534883722</v>
      </c>
      <c r="AE70" s="248">
        <f t="shared" si="65"/>
        <v>372.23720930232571</v>
      </c>
    </row>
    <row r="71" spans="1:31">
      <c r="A71" s="247">
        <v>40</v>
      </c>
      <c r="B71" s="253" t="s">
        <v>467</v>
      </c>
      <c r="C71" s="267" t="s">
        <v>468</v>
      </c>
      <c r="D71" s="133" t="s">
        <v>2010</v>
      </c>
      <c r="E71" s="260">
        <v>31</v>
      </c>
      <c r="F71" s="262">
        <f t="shared" si="53"/>
        <v>132.16744186046517</v>
      </c>
      <c r="G71" s="229">
        <v>132.16744186046517</v>
      </c>
      <c r="H71" s="248"/>
      <c r="I71" s="248"/>
      <c r="J71" s="248"/>
      <c r="K71" s="246">
        <f t="shared" si="54"/>
        <v>249.87906976744196</v>
      </c>
      <c r="L71" s="246">
        <f t="shared" si="55"/>
        <v>277.75813953488387</v>
      </c>
      <c r="M71" s="247">
        <f t="shared" si="56"/>
        <v>265.8837209302327</v>
      </c>
      <c r="N71" s="247">
        <f t="shared" si="57"/>
        <v>293.24651162790713</v>
      </c>
      <c r="O71" s="247"/>
      <c r="P71" s="247"/>
      <c r="Q71" s="247"/>
      <c r="R71" s="246">
        <f t="shared" si="58"/>
        <v>249.87906976744196</v>
      </c>
      <c r="S71" s="246">
        <f t="shared" si="59"/>
        <v>277.75813953488387</v>
      </c>
      <c r="T71" s="247">
        <f t="shared" si="60"/>
        <v>265.8837209302327</v>
      </c>
      <c r="U71" s="247">
        <f t="shared" si="61"/>
        <v>293.24651162790713</v>
      </c>
      <c r="V71" s="247"/>
      <c r="W71" s="248"/>
      <c r="X71" s="248"/>
      <c r="Y71" s="246">
        <f t="shared" si="62"/>
        <v>341.26046511627919</v>
      </c>
      <c r="Z71" s="248">
        <f t="shared" si="63"/>
        <v>375.8511627906978</v>
      </c>
      <c r="AA71" s="248"/>
      <c r="AB71" s="248"/>
      <c r="AC71" s="248"/>
      <c r="AD71" s="246">
        <f t="shared" si="64"/>
        <v>355.71627906976755</v>
      </c>
      <c r="AE71" s="248">
        <f t="shared" si="65"/>
        <v>391.33953488372106</v>
      </c>
    </row>
    <row r="72" spans="1:31">
      <c r="A72" s="247">
        <v>50</v>
      </c>
      <c r="B72" s="253" t="s">
        <v>469</v>
      </c>
      <c r="C72" s="267" t="s">
        <v>470</v>
      </c>
      <c r="D72" s="133" t="s">
        <v>2010</v>
      </c>
      <c r="E72" s="260">
        <v>49</v>
      </c>
      <c r="F72" s="262">
        <f t="shared" si="53"/>
        <v>157.98139534883725</v>
      </c>
      <c r="G72" s="229">
        <v>157.98139534883725</v>
      </c>
      <c r="H72" s="248"/>
      <c r="I72" s="248"/>
      <c r="J72" s="248"/>
      <c r="K72" s="246">
        <f t="shared" si="54"/>
        <v>275.69302325581407</v>
      </c>
      <c r="L72" s="246">
        <f t="shared" si="55"/>
        <v>303.57209302325589</v>
      </c>
      <c r="M72" s="247">
        <f t="shared" si="56"/>
        <v>291.69767441860472</v>
      </c>
      <c r="N72" s="247">
        <f t="shared" si="57"/>
        <v>319.06046511627915</v>
      </c>
      <c r="O72" s="247"/>
      <c r="P72" s="247"/>
      <c r="Q72" s="247"/>
      <c r="R72" s="246">
        <f t="shared" si="58"/>
        <v>275.69302325581407</v>
      </c>
      <c r="S72" s="246">
        <f t="shared" si="59"/>
        <v>303.57209302325589</v>
      </c>
      <c r="T72" s="247">
        <f t="shared" si="60"/>
        <v>291.69767441860472</v>
      </c>
      <c r="U72" s="247">
        <f t="shared" si="61"/>
        <v>319.06046511627915</v>
      </c>
      <c r="V72" s="247"/>
      <c r="W72" s="248"/>
      <c r="X72" s="248"/>
      <c r="Y72" s="246">
        <f t="shared" si="62"/>
        <v>367.07441860465133</v>
      </c>
      <c r="Z72" s="248">
        <f t="shared" si="63"/>
        <v>401.66511627906988</v>
      </c>
      <c r="AA72" s="248"/>
      <c r="AB72" s="248"/>
      <c r="AC72" s="248"/>
      <c r="AD72" s="246">
        <f t="shared" si="64"/>
        <v>381.53023255813969</v>
      </c>
      <c r="AE72" s="248">
        <f t="shared" si="65"/>
        <v>417.15348837209319</v>
      </c>
    </row>
    <row r="73" spans="1:31">
      <c r="A73" s="47"/>
      <c r="B73" s="272"/>
      <c r="C73" s="137"/>
      <c r="D73" s="137"/>
      <c r="E73" s="45"/>
      <c r="F73" s="46"/>
      <c r="G73" s="46"/>
      <c r="H73" s="47"/>
      <c r="I73" s="47"/>
      <c r="J73" s="47"/>
      <c r="K73" s="47"/>
      <c r="L73" s="47"/>
      <c r="M73" s="47"/>
      <c r="N73" s="47"/>
      <c r="O73" s="47"/>
      <c r="P73" s="47"/>
      <c r="Q73" s="47"/>
      <c r="R73" s="47"/>
      <c r="S73" s="47"/>
      <c r="T73" s="47"/>
      <c r="U73" s="47"/>
      <c r="V73" s="47"/>
      <c r="W73" s="47"/>
      <c r="X73" s="47"/>
      <c r="Y73" s="47"/>
      <c r="Z73" s="47"/>
      <c r="AA73" s="47"/>
      <c r="AB73" s="47"/>
      <c r="AC73" s="47"/>
      <c r="AD73" s="47"/>
      <c r="AE73" s="47"/>
    </row>
    <row r="74" spans="1:31" ht="15">
      <c r="A74" s="91" t="s">
        <v>2733</v>
      </c>
      <c r="B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row>
    <row r="75" spans="1:31">
      <c r="A75" s="247">
        <v>15</v>
      </c>
      <c r="B75" s="253" t="s">
        <v>2734</v>
      </c>
      <c r="C75" s="267" t="s">
        <v>2740</v>
      </c>
      <c r="D75" s="133" t="s">
        <v>2010</v>
      </c>
      <c r="E75" s="260">
        <v>15</v>
      </c>
      <c r="F75" s="262">
        <f t="shared" ref="F75:F80" si="66">G75*(1+$AE$10)*(1-$AE$9)</f>
        <v>76.925581395348871</v>
      </c>
      <c r="G75" s="229">
        <v>76.925581395348871</v>
      </c>
      <c r="H75" s="246">
        <f>$H$21+F75</f>
        <v>152.81860465116284</v>
      </c>
      <c r="I75" s="248">
        <f>$I$21+F75</f>
        <v>170.88837209302332</v>
      </c>
      <c r="J75" s="248">
        <f>$J$21+F75</f>
        <v>180.69767441860472</v>
      </c>
      <c r="K75" s="247">
        <f>$K$21+F75</f>
        <v>194.63720930232566</v>
      </c>
      <c r="L75" s="247">
        <f>$L$21+F75</f>
        <v>222.51627906976753</v>
      </c>
      <c r="M75" s="247">
        <f t="shared" ref="M75:M80" si="67">$M$21+F75</f>
        <v>210.64186046511637</v>
      </c>
      <c r="N75" s="247">
        <f t="shared" ref="N75:N80" si="68">$N$21+F75</f>
        <v>238.00465116279079</v>
      </c>
      <c r="O75" s="246">
        <f>$O$21+F75</f>
        <v>152.81860465116284</v>
      </c>
      <c r="P75" s="247">
        <f>$P$21+F75</f>
        <v>170.88837209302332</v>
      </c>
      <c r="Q75" s="247">
        <f>$Q$21+F75</f>
        <v>180.69767441860472</v>
      </c>
      <c r="R75" s="247">
        <f>$R$21+F75</f>
        <v>194.63720930232566</v>
      </c>
      <c r="S75" s="247">
        <f>$S$21+F75</f>
        <v>222.51627906976753</v>
      </c>
      <c r="T75" s="247">
        <f t="shared" ref="T75:T80" si="69">$T$21+F75</f>
        <v>210.64186046511637</v>
      </c>
      <c r="U75" s="247">
        <f t="shared" ref="U75:U80" si="70">$U$21+F75</f>
        <v>238.00465116279079</v>
      </c>
      <c r="V75" s="246">
        <f>$V$21+F75</f>
        <v>201.86511627906984</v>
      </c>
      <c r="W75" s="248">
        <f>$W$21+F75</f>
        <v>262.00000000000011</v>
      </c>
      <c r="X75" s="248">
        <f>$X$21+F75</f>
        <v>283.68372093023265</v>
      </c>
      <c r="Y75" s="248">
        <f>$Y$21+F75</f>
        <v>286.01860465116295</v>
      </c>
      <c r="Z75" s="248">
        <f t="shared" ref="Z75:Z80" si="71">$Z$21+F75</f>
        <v>320.6093023255815</v>
      </c>
      <c r="AA75" s="246">
        <f>$AA$21+F75</f>
        <v>211.67441860465124</v>
      </c>
      <c r="AB75" s="248">
        <f>$AB$21+F75</f>
        <v>273.87441860465128</v>
      </c>
      <c r="AC75" s="248">
        <f>$AC$21+F75</f>
        <v>295.55813953488382</v>
      </c>
      <c r="AD75" s="248">
        <f>$AD$21+F75</f>
        <v>300.47441860465131</v>
      </c>
      <c r="AE75" s="248">
        <f t="shared" ref="AE75:AE80" si="72">$AE$21+F75</f>
        <v>336.09767441860481</v>
      </c>
    </row>
    <row r="76" spans="1:31">
      <c r="A76" s="247">
        <v>20</v>
      </c>
      <c r="B76" s="253" t="s">
        <v>2735</v>
      </c>
      <c r="C76" s="267" t="s">
        <v>2741</v>
      </c>
      <c r="D76" s="133" t="s">
        <v>2010</v>
      </c>
      <c r="E76" s="260">
        <v>32</v>
      </c>
      <c r="F76" s="262">
        <f t="shared" si="66"/>
        <v>87.251162790697691</v>
      </c>
      <c r="G76" s="229">
        <v>87.251162790697691</v>
      </c>
      <c r="H76" s="247"/>
      <c r="I76" s="246">
        <f>$I$21+F76</f>
        <v>181.21395348837214</v>
      </c>
      <c r="J76" s="246">
        <f>$J$21+F76</f>
        <v>191.02325581395354</v>
      </c>
      <c r="K76" s="247">
        <f>$K$21+F76</f>
        <v>204.96279069767448</v>
      </c>
      <c r="L76" s="247">
        <f>$L$21+F76</f>
        <v>232.84186046511635</v>
      </c>
      <c r="M76" s="247">
        <f t="shared" si="67"/>
        <v>220.96744186046519</v>
      </c>
      <c r="N76" s="247">
        <f t="shared" si="68"/>
        <v>248.33023255813961</v>
      </c>
      <c r="O76" s="247"/>
      <c r="P76" s="246">
        <f>$P$21+F76</f>
        <v>181.21395348837214</v>
      </c>
      <c r="Q76" s="246">
        <f>$Q$21+F76</f>
        <v>191.02325581395354</v>
      </c>
      <c r="R76" s="247">
        <f>$R$21+F76</f>
        <v>204.96279069767448</v>
      </c>
      <c r="S76" s="247">
        <f>$S$21+F76</f>
        <v>232.84186046511635</v>
      </c>
      <c r="T76" s="247">
        <f t="shared" si="69"/>
        <v>220.96744186046519</v>
      </c>
      <c r="U76" s="247">
        <f t="shared" si="70"/>
        <v>248.33023255813961</v>
      </c>
      <c r="V76" s="247"/>
      <c r="W76" s="246">
        <f>$W$21+F76</f>
        <v>272.32558139534888</v>
      </c>
      <c r="X76" s="246">
        <f>$X$21+F76</f>
        <v>294.00930232558147</v>
      </c>
      <c r="Y76" s="248">
        <f>$Y$21+F76</f>
        <v>296.34418604651171</v>
      </c>
      <c r="Z76" s="248">
        <f t="shared" si="71"/>
        <v>330.93488372093032</v>
      </c>
      <c r="AA76" s="247"/>
      <c r="AB76" s="246">
        <f>$AB$21+F76</f>
        <v>284.20000000000005</v>
      </c>
      <c r="AC76" s="246">
        <f>$AC$21+F76</f>
        <v>305.88372093023264</v>
      </c>
      <c r="AD76" s="248">
        <f>$AD$21+F76</f>
        <v>310.80000000000007</v>
      </c>
      <c r="AE76" s="248">
        <f t="shared" si="72"/>
        <v>346.42325581395357</v>
      </c>
    </row>
    <row r="77" spans="1:31">
      <c r="A77" s="247">
        <v>25</v>
      </c>
      <c r="B77" s="253" t="s">
        <v>2736</v>
      </c>
      <c r="C77" s="267" t="s">
        <v>2742</v>
      </c>
      <c r="D77" s="133" t="s">
        <v>2010</v>
      </c>
      <c r="E77" s="260">
        <v>26</v>
      </c>
      <c r="F77" s="262">
        <f t="shared" si="66"/>
        <v>109.45116279069771</v>
      </c>
      <c r="G77" s="229">
        <v>109.45116279069771</v>
      </c>
      <c r="H77" s="248"/>
      <c r="I77" s="246">
        <f>$I$21+F77</f>
        <v>203.41395348837216</v>
      </c>
      <c r="J77" s="246">
        <f>$J$21+F77</f>
        <v>213.22325581395356</v>
      </c>
      <c r="K77" s="247">
        <f>$K$21+F77</f>
        <v>227.1627906976745</v>
      </c>
      <c r="L77" s="247">
        <f>$L$21+F77</f>
        <v>255.04186046511637</v>
      </c>
      <c r="M77" s="247">
        <f t="shared" si="67"/>
        <v>243.1674418604652</v>
      </c>
      <c r="N77" s="247">
        <f t="shared" si="68"/>
        <v>270.53023255813963</v>
      </c>
      <c r="O77" s="247"/>
      <c r="P77" s="246">
        <f>$P$21+F77</f>
        <v>203.41395348837216</v>
      </c>
      <c r="Q77" s="246">
        <f>$Q$21+F77</f>
        <v>213.22325581395356</v>
      </c>
      <c r="R77" s="247">
        <f>$R$21+F77</f>
        <v>227.1627906976745</v>
      </c>
      <c r="S77" s="247">
        <f>$S$21+F77</f>
        <v>255.04186046511637</v>
      </c>
      <c r="T77" s="247">
        <f t="shared" si="69"/>
        <v>243.1674418604652</v>
      </c>
      <c r="U77" s="247">
        <f t="shared" si="70"/>
        <v>270.53023255813963</v>
      </c>
      <c r="V77" s="247"/>
      <c r="W77" s="246">
        <f>$W$21+F77</f>
        <v>294.52558139534892</v>
      </c>
      <c r="X77" s="246">
        <f>$X$21+F77</f>
        <v>316.20930232558146</v>
      </c>
      <c r="Y77" s="248">
        <f>$Y$21+F77</f>
        <v>318.54418604651175</v>
      </c>
      <c r="Z77" s="248">
        <f t="shared" si="71"/>
        <v>353.13488372093036</v>
      </c>
      <c r="AA77" s="248"/>
      <c r="AB77" s="246">
        <f>$AB$21+F77</f>
        <v>306.40000000000009</v>
      </c>
      <c r="AC77" s="246">
        <f>$AC$21+F77</f>
        <v>328.08372093023263</v>
      </c>
      <c r="AD77" s="248">
        <f>$AD$21+F77</f>
        <v>333.00000000000011</v>
      </c>
      <c r="AE77" s="248">
        <f t="shared" si="72"/>
        <v>368.62325581395362</v>
      </c>
    </row>
    <row r="78" spans="1:31">
      <c r="A78" s="247">
        <v>32</v>
      </c>
      <c r="B78" s="253" t="s">
        <v>2737</v>
      </c>
      <c r="C78" s="267" t="s">
        <v>2743</v>
      </c>
      <c r="D78" s="133" t="s">
        <v>2010</v>
      </c>
      <c r="E78" s="260">
        <v>32</v>
      </c>
      <c r="F78" s="262">
        <f t="shared" si="66"/>
        <v>156.94883720930238</v>
      </c>
      <c r="G78" s="229">
        <v>156.94883720930238</v>
      </c>
      <c r="H78" s="248"/>
      <c r="I78" s="248"/>
      <c r="J78" s="248"/>
      <c r="K78" s="246">
        <f>$K$21+F78</f>
        <v>274.66046511627917</v>
      </c>
      <c r="L78" s="246">
        <f>$L$21+F78</f>
        <v>302.53953488372105</v>
      </c>
      <c r="M78" s="247">
        <f t="shared" si="67"/>
        <v>290.66511627906988</v>
      </c>
      <c r="N78" s="247">
        <f t="shared" si="68"/>
        <v>318.0279069767443</v>
      </c>
      <c r="O78" s="247"/>
      <c r="P78" s="247"/>
      <c r="Q78" s="247"/>
      <c r="R78" s="246">
        <f>$R$21+F78</f>
        <v>274.66046511627917</v>
      </c>
      <c r="S78" s="246">
        <f>$S$21+F78</f>
        <v>302.53953488372105</v>
      </c>
      <c r="T78" s="247">
        <f t="shared" si="69"/>
        <v>290.66511627906988</v>
      </c>
      <c r="U78" s="247">
        <f t="shared" si="70"/>
        <v>318.0279069767443</v>
      </c>
      <c r="V78" s="247"/>
      <c r="W78" s="248"/>
      <c r="X78" s="248"/>
      <c r="Y78" s="246">
        <f>$Y$21+F78</f>
        <v>366.04186046511643</v>
      </c>
      <c r="Z78" s="248">
        <f t="shared" si="71"/>
        <v>400.63255813953504</v>
      </c>
      <c r="AA78" s="248"/>
      <c r="AB78" s="248"/>
      <c r="AC78" s="248"/>
      <c r="AD78" s="246">
        <f>$AD$21+F78</f>
        <v>380.49767441860479</v>
      </c>
      <c r="AE78" s="248">
        <f t="shared" si="72"/>
        <v>416.12093023255829</v>
      </c>
    </row>
    <row r="79" spans="1:31">
      <c r="A79" s="247">
        <v>40</v>
      </c>
      <c r="B79" s="253" t="s">
        <v>2738</v>
      </c>
      <c r="C79" s="267" t="s">
        <v>2744</v>
      </c>
      <c r="D79" s="133" t="s">
        <v>2010</v>
      </c>
      <c r="E79" s="260">
        <v>31</v>
      </c>
      <c r="F79" s="262">
        <f t="shared" si="66"/>
        <v>192.05581395348844</v>
      </c>
      <c r="G79" s="229">
        <v>192.05581395348844</v>
      </c>
      <c r="H79" s="248"/>
      <c r="I79" s="248"/>
      <c r="J79" s="248"/>
      <c r="K79" s="246">
        <f>$K$21+F79</f>
        <v>309.76744186046523</v>
      </c>
      <c r="L79" s="246">
        <f>$L$21+F79</f>
        <v>337.6465116279071</v>
      </c>
      <c r="M79" s="247">
        <f t="shared" si="67"/>
        <v>325.77209302325593</v>
      </c>
      <c r="N79" s="247">
        <f t="shared" si="68"/>
        <v>353.13488372093036</v>
      </c>
      <c r="O79" s="247"/>
      <c r="P79" s="247"/>
      <c r="Q79" s="247"/>
      <c r="R79" s="246">
        <f>$R$21+F79</f>
        <v>309.76744186046523</v>
      </c>
      <c r="S79" s="246">
        <f>$S$21+F79</f>
        <v>337.6465116279071</v>
      </c>
      <c r="T79" s="247">
        <f t="shared" si="69"/>
        <v>325.77209302325593</v>
      </c>
      <c r="U79" s="247">
        <f t="shared" si="70"/>
        <v>353.13488372093036</v>
      </c>
      <c r="V79" s="247"/>
      <c r="W79" s="248"/>
      <c r="X79" s="248"/>
      <c r="Y79" s="246">
        <f>$Y$21+F79</f>
        <v>401.14883720930249</v>
      </c>
      <c r="Z79" s="248">
        <f t="shared" si="71"/>
        <v>435.73953488372103</v>
      </c>
      <c r="AA79" s="248"/>
      <c r="AB79" s="248"/>
      <c r="AC79" s="248"/>
      <c r="AD79" s="246">
        <f>$AD$21+F79</f>
        <v>415.60465116279084</v>
      </c>
      <c r="AE79" s="248">
        <f t="shared" si="72"/>
        <v>451.22790697674435</v>
      </c>
    </row>
    <row r="80" spans="1:31">
      <c r="A80" s="247">
        <v>50</v>
      </c>
      <c r="B80" s="253" t="s">
        <v>2739</v>
      </c>
      <c r="C80" s="267" t="s">
        <v>2745</v>
      </c>
      <c r="D80" s="133" t="s">
        <v>2010</v>
      </c>
      <c r="E80" s="260">
        <v>49</v>
      </c>
      <c r="F80" s="262">
        <f t="shared" si="66"/>
        <v>222.51627906976751</v>
      </c>
      <c r="G80" s="229">
        <v>222.51627906976751</v>
      </c>
      <c r="H80" s="248"/>
      <c r="I80" s="248"/>
      <c r="J80" s="248"/>
      <c r="K80" s="247"/>
      <c r="L80" s="247"/>
      <c r="M80" s="249">
        <f t="shared" si="67"/>
        <v>356.232558139535</v>
      </c>
      <c r="N80" s="249">
        <f t="shared" si="68"/>
        <v>383.59534883720943</v>
      </c>
      <c r="O80" s="247"/>
      <c r="P80" s="247"/>
      <c r="Q80" s="247"/>
      <c r="R80" s="247"/>
      <c r="S80" s="247"/>
      <c r="T80" s="249">
        <f t="shared" si="69"/>
        <v>356.232558139535</v>
      </c>
      <c r="U80" s="249">
        <f t="shared" si="70"/>
        <v>383.59534883720943</v>
      </c>
      <c r="V80" s="247"/>
      <c r="W80" s="248"/>
      <c r="X80" s="248"/>
      <c r="Y80" s="247"/>
      <c r="Z80" s="249">
        <f t="shared" si="71"/>
        <v>466.20000000000016</v>
      </c>
      <c r="AA80" s="248"/>
      <c r="AB80" s="248"/>
      <c r="AC80" s="248"/>
      <c r="AD80" s="247"/>
      <c r="AE80" s="249">
        <f t="shared" si="72"/>
        <v>481.68837209302342</v>
      </c>
    </row>
    <row r="81" spans="1:31">
      <c r="A81" s="47"/>
      <c r="B81" s="272"/>
      <c r="C81" s="137"/>
      <c r="D81" s="137"/>
      <c r="E81" s="45"/>
      <c r="F81" s="46"/>
      <c r="G81" s="46"/>
      <c r="H81" s="47"/>
      <c r="I81" s="47"/>
      <c r="J81" s="47"/>
      <c r="K81" s="47"/>
      <c r="L81" s="47"/>
      <c r="M81" s="47"/>
      <c r="N81" s="47"/>
      <c r="O81" s="47"/>
      <c r="P81" s="47"/>
      <c r="Q81" s="47"/>
      <c r="R81" s="47"/>
      <c r="S81" s="47"/>
      <c r="T81" s="47"/>
      <c r="U81" s="47"/>
      <c r="V81" s="47"/>
      <c r="W81" s="47"/>
      <c r="X81" s="47"/>
      <c r="Y81" s="47"/>
      <c r="Z81" s="47"/>
      <c r="AA81" s="47"/>
      <c r="AB81" s="47"/>
      <c r="AC81" s="47"/>
      <c r="AD81" s="47"/>
      <c r="AE81" s="47"/>
    </row>
    <row r="82" spans="1:31" ht="15">
      <c r="A82" s="91" t="s">
        <v>1948</v>
      </c>
      <c r="B82" s="91"/>
      <c r="C82" s="91"/>
      <c r="D82" s="91"/>
      <c r="E82" s="91"/>
      <c r="F82" s="91"/>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row>
    <row r="83" spans="1:31">
      <c r="A83" s="247">
        <v>15</v>
      </c>
      <c r="B83" s="253" t="s">
        <v>471</v>
      </c>
      <c r="C83" s="228" t="s">
        <v>471</v>
      </c>
      <c r="D83" s="133" t="s">
        <v>2010</v>
      </c>
      <c r="E83" s="260">
        <v>15</v>
      </c>
      <c r="F83" s="262">
        <f t="shared" ref="F83:F89" si="73">G83*(1+$AE$10)*(1-$AE$9)</f>
        <v>104.80465116279073</v>
      </c>
      <c r="G83" s="229">
        <v>104.80465116279073</v>
      </c>
      <c r="H83" s="246">
        <f>$H$21+F83</f>
        <v>180.69767441860472</v>
      </c>
      <c r="I83" s="248">
        <f>$I$21+F83</f>
        <v>198.76744186046517</v>
      </c>
      <c r="J83" s="248">
        <f>$J$21+F83</f>
        <v>208.5767441860466</v>
      </c>
      <c r="K83" s="247">
        <f t="shared" ref="K83:K88" si="74">$K$21+F83</f>
        <v>222.51627906976751</v>
      </c>
      <c r="L83" s="247">
        <f t="shared" ref="L83:L88" si="75">$L$21+F83</f>
        <v>250.39534883720938</v>
      </c>
      <c r="M83" s="247">
        <f t="shared" ref="M83:M89" si="76">$M$21+F83</f>
        <v>238.52093023255821</v>
      </c>
      <c r="N83" s="247">
        <f t="shared" ref="N83:N89" si="77">$N$21+F83</f>
        <v>265.88372093023264</v>
      </c>
      <c r="O83" s="246">
        <f>$O$21+F83</f>
        <v>180.69767441860472</v>
      </c>
      <c r="P83" s="247">
        <f>$P$21+F83</f>
        <v>198.76744186046517</v>
      </c>
      <c r="Q83" s="247">
        <f>$Q$21+F83</f>
        <v>208.5767441860466</v>
      </c>
      <c r="R83" s="247">
        <f t="shared" ref="R83:R88" si="78">$R$21+F83</f>
        <v>222.51627906976751</v>
      </c>
      <c r="S83" s="247">
        <f t="shared" ref="S83:S88" si="79">$S$21+F83</f>
        <v>250.39534883720938</v>
      </c>
      <c r="T83" s="247">
        <f t="shared" ref="T83:T89" si="80">$T$21+F83</f>
        <v>238.52093023255821</v>
      </c>
      <c r="U83" s="247">
        <f t="shared" ref="U83:U89" si="81">$U$21+F83</f>
        <v>265.88372093023264</v>
      </c>
      <c r="V83" s="246">
        <f>$V$21+F83</f>
        <v>229.74418604651169</v>
      </c>
      <c r="W83" s="248">
        <f>$W$21+F83</f>
        <v>289.87906976744193</v>
      </c>
      <c r="X83" s="248">
        <f>$X$21+F83</f>
        <v>311.56279069767453</v>
      </c>
      <c r="Y83" s="248">
        <f t="shared" ref="Y83:Y88" si="82">$Y$21+F83</f>
        <v>313.89767441860477</v>
      </c>
      <c r="Z83" s="248">
        <f t="shared" ref="Z83:Z89" si="83">$Z$21+F83</f>
        <v>348.48837209302337</v>
      </c>
      <c r="AA83" s="246">
        <f>$AA$21+F83</f>
        <v>239.55348837209311</v>
      </c>
      <c r="AB83" s="248">
        <f>$AB$21+F83</f>
        <v>301.7534883720931</v>
      </c>
      <c r="AC83" s="248">
        <f>$AC$21+F83</f>
        <v>323.4372093023257</v>
      </c>
      <c r="AD83" s="248">
        <f t="shared" ref="AD83:AD88" si="84">$AD$21+F83</f>
        <v>328.35348837209312</v>
      </c>
      <c r="AE83" s="248">
        <f t="shared" ref="AE83:AE89" si="85">$AE$21+F83</f>
        <v>363.97674418604663</v>
      </c>
    </row>
    <row r="84" spans="1:31">
      <c r="A84" s="247">
        <v>20</v>
      </c>
      <c r="B84" s="253" t="s">
        <v>472</v>
      </c>
      <c r="C84" s="228" t="s">
        <v>472</v>
      </c>
      <c r="D84" s="133" t="s">
        <v>2010</v>
      </c>
      <c r="E84" s="260">
        <v>32</v>
      </c>
      <c r="F84" s="262">
        <f t="shared" si="73"/>
        <v>119.77674418604657</v>
      </c>
      <c r="G84" s="229">
        <v>119.77674418604657</v>
      </c>
      <c r="H84" s="248"/>
      <c r="I84" s="246">
        <f>$I$21+F84</f>
        <v>213.73953488372103</v>
      </c>
      <c r="J84" s="246">
        <f>$J$21+F84</f>
        <v>223.54883720930241</v>
      </c>
      <c r="K84" s="247">
        <f t="shared" si="74"/>
        <v>237.48837209302337</v>
      </c>
      <c r="L84" s="247">
        <f t="shared" si="75"/>
        <v>265.36744186046525</v>
      </c>
      <c r="M84" s="247">
        <f t="shared" si="76"/>
        <v>253.49302325581408</v>
      </c>
      <c r="N84" s="247">
        <f t="shared" si="77"/>
        <v>280.85581395348851</v>
      </c>
      <c r="O84" s="247"/>
      <c r="P84" s="246">
        <f>$P$21+F84</f>
        <v>213.73953488372103</v>
      </c>
      <c r="Q84" s="246">
        <f>$Q$21+F84</f>
        <v>223.54883720930241</v>
      </c>
      <c r="R84" s="247">
        <f t="shared" si="78"/>
        <v>237.48837209302337</v>
      </c>
      <c r="S84" s="247">
        <f t="shared" si="79"/>
        <v>265.36744186046525</v>
      </c>
      <c r="T84" s="247">
        <f t="shared" si="80"/>
        <v>253.49302325581408</v>
      </c>
      <c r="U84" s="247">
        <f t="shared" si="81"/>
        <v>280.85581395348851</v>
      </c>
      <c r="V84" s="247"/>
      <c r="W84" s="246">
        <f>$W$21+F84</f>
        <v>304.8511627906978</v>
      </c>
      <c r="X84" s="246">
        <f>$X$21+F84</f>
        <v>326.53488372093034</v>
      </c>
      <c r="Y84" s="248">
        <f t="shared" si="82"/>
        <v>328.86976744186063</v>
      </c>
      <c r="Z84" s="248">
        <f t="shared" si="83"/>
        <v>363.46046511627918</v>
      </c>
      <c r="AA84" s="248"/>
      <c r="AB84" s="246">
        <f>$AB$21+F84</f>
        <v>316.72558139534897</v>
      </c>
      <c r="AC84" s="246">
        <f>$AC$21+F84</f>
        <v>338.40930232558151</v>
      </c>
      <c r="AD84" s="248">
        <f t="shared" si="84"/>
        <v>343.32558139534899</v>
      </c>
      <c r="AE84" s="248">
        <f t="shared" si="85"/>
        <v>378.9488372093025</v>
      </c>
    </row>
    <row r="85" spans="1:31">
      <c r="A85" s="247">
        <v>25</v>
      </c>
      <c r="B85" s="253" t="s">
        <v>473</v>
      </c>
      <c r="C85" s="228" t="s">
        <v>473</v>
      </c>
      <c r="D85" s="133" t="s">
        <v>2010</v>
      </c>
      <c r="E85" s="260">
        <v>26</v>
      </c>
      <c r="F85" s="262">
        <f t="shared" si="73"/>
        <v>151.78604651162794</v>
      </c>
      <c r="G85" s="229">
        <v>151.78604651162794</v>
      </c>
      <c r="H85" s="248"/>
      <c r="I85" s="246">
        <f>$I$21+F85</f>
        <v>245.74883720930239</v>
      </c>
      <c r="J85" s="246">
        <f>$J$21+F85</f>
        <v>255.55813953488379</v>
      </c>
      <c r="K85" s="247">
        <f t="shared" si="74"/>
        <v>269.49767441860473</v>
      </c>
      <c r="L85" s="247">
        <f t="shared" si="75"/>
        <v>297.37674418604661</v>
      </c>
      <c r="M85" s="247">
        <f t="shared" si="76"/>
        <v>285.50232558139544</v>
      </c>
      <c r="N85" s="247">
        <f t="shared" si="77"/>
        <v>312.86511627906987</v>
      </c>
      <c r="O85" s="247"/>
      <c r="P85" s="246">
        <f>$P$21+F85</f>
        <v>245.74883720930239</v>
      </c>
      <c r="Q85" s="246">
        <f>$Q$21+F85</f>
        <v>255.55813953488379</v>
      </c>
      <c r="R85" s="247">
        <f t="shared" si="78"/>
        <v>269.49767441860473</v>
      </c>
      <c r="S85" s="247">
        <f t="shared" si="79"/>
        <v>297.37674418604661</v>
      </c>
      <c r="T85" s="247">
        <f t="shared" si="80"/>
        <v>285.50232558139544</v>
      </c>
      <c r="U85" s="247">
        <f t="shared" si="81"/>
        <v>312.86511627906987</v>
      </c>
      <c r="V85" s="247"/>
      <c r="W85" s="246">
        <f>$W$21+F85</f>
        <v>336.86046511627916</v>
      </c>
      <c r="X85" s="246">
        <f>$X$21+F85</f>
        <v>358.54418604651175</v>
      </c>
      <c r="Y85" s="248">
        <f t="shared" si="82"/>
        <v>360.87906976744199</v>
      </c>
      <c r="Z85" s="248">
        <f t="shared" si="83"/>
        <v>395.46976744186054</v>
      </c>
      <c r="AA85" s="248"/>
      <c r="AB85" s="246">
        <f>$AB$21+F85</f>
        <v>348.73488372093033</v>
      </c>
      <c r="AC85" s="246">
        <f>$AC$21+F85</f>
        <v>370.41860465116292</v>
      </c>
      <c r="AD85" s="248">
        <f t="shared" si="84"/>
        <v>375.33488372093035</v>
      </c>
      <c r="AE85" s="248">
        <f t="shared" si="85"/>
        <v>410.95813953488386</v>
      </c>
    </row>
    <row r="86" spans="1:31">
      <c r="A86" s="247">
        <v>32</v>
      </c>
      <c r="B86" s="253" t="s">
        <v>474</v>
      </c>
      <c r="C86" s="228" t="s">
        <v>474</v>
      </c>
      <c r="D86" s="133" t="s">
        <v>2010</v>
      </c>
      <c r="E86" s="260">
        <v>16</v>
      </c>
      <c r="F86" s="262">
        <f t="shared" si="73"/>
        <v>182.76279069767449</v>
      </c>
      <c r="G86" s="229">
        <v>182.76279069767449</v>
      </c>
      <c r="H86" s="248"/>
      <c r="I86" s="246">
        <f>$I$21+F86</f>
        <v>276.72558139534897</v>
      </c>
      <c r="J86" s="246">
        <f>$J$21+F86</f>
        <v>286.53488372093034</v>
      </c>
      <c r="K86" s="247">
        <f t="shared" si="74"/>
        <v>300.47441860465131</v>
      </c>
      <c r="L86" s="247">
        <f t="shared" si="75"/>
        <v>328.35348837209312</v>
      </c>
      <c r="M86" s="247">
        <f t="shared" si="76"/>
        <v>316.47906976744196</v>
      </c>
      <c r="N86" s="247">
        <f t="shared" si="77"/>
        <v>343.84186046511638</v>
      </c>
      <c r="O86" s="247"/>
      <c r="P86" s="246">
        <f>$P$21+F86</f>
        <v>276.72558139534897</v>
      </c>
      <c r="Q86" s="246">
        <f>$Q$21+F86</f>
        <v>286.53488372093034</v>
      </c>
      <c r="R86" s="247">
        <f t="shared" si="78"/>
        <v>300.47441860465131</v>
      </c>
      <c r="S86" s="247">
        <f t="shared" si="79"/>
        <v>328.35348837209312</v>
      </c>
      <c r="T86" s="247">
        <f t="shared" si="80"/>
        <v>316.47906976744196</v>
      </c>
      <c r="U86" s="247">
        <f t="shared" si="81"/>
        <v>343.84186046511638</v>
      </c>
      <c r="V86" s="247"/>
      <c r="W86" s="246">
        <f>$W$21+F86</f>
        <v>367.83720930232573</v>
      </c>
      <c r="X86" s="246">
        <f>$X$21+F86</f>
        <v>389.52093023255827</v>
      </c>
      <c r="Y86" s="248">
        <f t="shared" si="82"/>
        <v>391.85581395348856</v>
      </c>
      <c r="Z86" s="248">
        <f t="shared" si="83"/>
        <v>426.44651162790711</v>
      </c>
      <c r="AA86" s="248"/>
      <c r="AB86" s="246">
        <f>$AB$21+F86</f>
        <v>379.7116279069769</v>
      </c>
      <c r="AC86" s="246">
        <f>$AC$21+F86</f>
        <v>401.39534883720944</v>
      </c>
      <c r="AD86" s="248">
        <f t="shared" si="84"/>
        <v>406.31162790697692</v>
      </c>
      <c r="AE86" s="248">
        <f t="shared" si="85"/>
        <v>441.93488372093043</v>
      </c>
    </row>
    <row r="87" spans="1:31">
      <c r="A87" s="247">
        <v>32</v>
      </c>
      <c r="B87" s="253" t="s">
        <v>475</v>
      </c>
      <c r="C87" s="228" t="s">
        <v>475</v>
      </c>
      <c r="D87" s="133" t="s">
        <v>2010</v>
      </c>
      <c r="E87" s="260">
        <v>32</v>
      </c>
      <c r="F87" s="262">
        <f t="shared" si="73"/>
        <v>216.83720930232565</v>
      </c>
      <c r="G87" s="229">
        <v>216.83720930232565</v>
      </c>
      <c r="H87" s="248"/>
      <c r="I87" s="248"/>
      <c r="J87" s="248"/>
      <c r="K87" s="246">
        <f t="shared" si="74"/>
        <v>334.54883720930241</v>
      </c>
      <c r="L87" s="246">
        <f t="shared" si="75"/>
        <v>362.42790697674434</v>
      </c>
      <c r="M87" s="247">
        <f t="shared" si="76"/>
        <v>350.55348837209317</v>
      </c>
      <c r="N87" s="247">
        <f t="shared" si="77"/>
        <v>377.9162790697676</v>
      </c>
      <c r="O87" s="247"/>
      <c r="P87" s="247"/>
      <c r="Q87" s="247"/>
      <c r="R87" s="246">
        <f t="shared" si="78"/>
        <v>334.54883720930241</v>
      </c>
      <c r="S87" s="246">
        <f t="shared" si="79"/>
        <v>362.42790697674434</v>
      </c>
      <c r="T87" s="247">
        <f t="shared" si="80"/>
        <v>350.55348837209317</v>
      </c>
      <c r="U87" s="247">
        <f t="shared" si="81"/>
        <v>377.9162790697676</v>
      </c>
      <c r="V87" s="247"/>
      <c r="W87" s="248"/>
      <c r="X87" s="248"/>
      <c r="Y87" s="246">
        <f t="shared" si="82"/>
        <v>425.93023255813966</v>
      </c>
      <c r="Z87" s="248">
        <f t="shared" si="83"/>
        <v>460.52093023255827</v>
      </c>
      <c r="AA87" s="248"/>
      <c r="AB87" s="248"/>
      <c r="AC87" s="248"/>
      <c r="AD87" s="246">
        <f t="shared" si="84"/>
        <v>440.38604651162802</v>
      </c>
      <c r="AE87" s="248">
        <f t="shared" si="85"/>
        <v>476.00930232558153</v>
      </c>
    </row>
    <row r="88" spans="1:31">
      <c r="A88" s="247">
        <v>40</v>
      </c>
      <c r="B88" s="253" t="s">
        <v>476</v>
      </c>
      <c r="C88" s="228" t="s">
        <v>476</v>
      </c>
      <c r="D88" s="133" t="s">
        <v>2010</v>
      </c>
      <c r="E88" s="260">
        <v>31</v>
      </c>
      <c r="F88" s="262">
        <f t="shared" si="73"/>
        <v>248.84651162790706</v>
      </c>
      <c r="G88" s="229">
        <v>248.84651162790706</v>
      </c>
      <c r="H88" s="248"/>
      <c r="I88" s="248"/>
      <c r="J88" s="248"/>
      <c r="K88" s="246">
        <f t="shared" si="74"/>
        <v>366.55813953488382</v>
      </c>
      <c r="L88" s="246">
        <f t="shared" si="75"/>
        <v>394.43720930232575</v>
      </c>
      <c r="M88" s="247">
        <f t="shared" si="76"/>
        <v>382.56279069767459</v>
      </c>
      <c r="N88" s="247">
        <f t="shared" si="77"/>
        <v>409.92558139534901</v>
      </c>
      <c r="O88" s="247"/>
      <c r="P88" s="247"/>
      <c r="Q88" s="247"/>
      <c r="R88" s="246">
        <f t="shared" si="78"/>
        <v>366.55813953488382</v>
      </c>
      <c r="S88" s="246">
        <f t="shared" si="79"/>
        <v>394.43720930232575</v>
      </c>
      <c r="T88" s="247">
        <f t="shared" si="80"/>
        <v>382.56279069767459</v>
      </c>
      <c r="U88" s="247">
        <f t="shared" si="81"/>
        <v>409.92558139534901</v>
      </c>
      <c r="V88" s="247"/>
      <c r="W88" s="248"/>
      <c r="X88" s="248"/>
      <c r="Y88" s="246">
        <f t="shared" si="82"/>
        <v>457.93953488372108</v>
      </c>
      <c r="Z88" s="248">
        <f t="shared" si="83"/>
        <v>492.53023255813969</v>
      </c>
      <c r="AA88" s="248"/>
      <c r="AB88" s="248"/>
      <c r="AC88" s="248"/>
      <c r="AD88" s="246">
        <f t="shared" si="84"/>
        <v>472.39534883720944</v>
      </c>
      <c r="AE88" s="248">
        <f t="shared" si="85"/>
        <v>508.01860465116295</v>
      </c>
    </row>
    <row r="89" spans="1:31">
      <c r="A89" s="247">
        <v>50</v>
      </c>
      <c r="B89" s="253" t="s">
        <v>477</v>
      </c>
      <c r="C89" s="228" t="s">
        <v>477</v>
      </c>
      <c r="D89" s="133" t="s">
        <v>2010</v>
      </c>
      <c r="E89" s="260">
        <v>49</v>
      </c>
      <c r="F89" s="262">
        <f t="shared" si="73"/>
        <v>321.12558139534895</v>
      </c>
      <c r="G89" s="229">
        <v>321.12558139534895</v>
      </c>
      <c r="H89" s="248"/>
      <c r="I89" s="248"/>
      <c r="J89" s="248"/>
      <c r="K89" s="248"/>
      <c r="L89" s="248"/>
      <c r="M89" s="249">
        <f t="shared" si="76"/>
        <v>454.84186046511644</v>
      </c>
      <c r="N89" s="249">
        <f t="shared" si="77"/>
        <v>482.20465116279087</v>
      </c>
      <c r="O89" s="247"/>
      <c r="P89" s="247"/>
      <c r="Q89" s="247"/>
      <c r="R89" s="248"/>
      <c r="S89" s="248"/>
      <c r="T89" s="249">
        <f t="shared" si="80"/>
        <v>454.84186046511644</v>
      </c>
      <c r="U89" s="249">
        <f t="shared" si="81"/>
        <v>482.20465116279087</v>
      </c>
      <c r="V89" s="247"/>
      <c r="W89" s="248"/>
      <c r="X89" s="248"/>
      <c r="Y89" s="248"/>
      <c r="Z89" s="249">
        <f t="shared" si="83"/>
        <v>564.8093023255816</v>
      </c>
      <c r="AA89" s="248"/>
      <c r="AB89" s="248"/>
      <c r="AC89" s="248"/>
      <c r="AD89" s="248"/>
      <c r="AE89" s="249">
        <f t="shared" si="85"/>
        <v>580.29767441860486</v>
      </c>
    </row>
    <row r="90" spans="1:31">
      <c r="A90" s="47"/>
      <c r="B90" s="272"/>
      <c r="C90" s="137"/>
      <c r="D90" s="137"/>
      <c r="E90" s="45"/>
      <c r="F90" s="46"/>
      <c r="G90" s="46"/>
      <c r="H90" s="47"/>
      <c r="I90" s="47"/>
      <c r="J90" s="47"/>
      <c r="K90" s="47"/>
      <c r="L90" s="47"/>
      <c r="M90" s="47"/>
      <c r="N90" s="47"/>
      <c r="O90" s="47"/>
      <c r="P90" s="47"/>
      <c r="Q90" s="47"/>
      <c r="R90" s="47"/>
      <c r="S90" s="47"/>
      <c r="T90" s="47"/>
      <c r="U90" s="47"/>
      <c r="V90" s="47"/>
      <c r="W90" s="47"/>
      <c r="X90" s="47"/>
      <c r="Y90" s="47"/>
      <c r="Z90" s="47"/>
      <c r="AA90" s="47"/>
      <c r="AB90" s="47"/>
      <c r="AC90" s="47"/>
      <c r="AD90" s="47"/>
      <c r="AE90" s="47"/>
    </row>
    <row r="91" spans="1:31" ht="15">
      <c r="A91" s="91" t="s">
        <v>1949</v>
      </c>
      <c r="B91" s="91"/>
      <c r="C91" s="91"/>
      <c r="D91" s="91"/>
      <c r="E91" s="91"/>
      <c r="F91" s="91"/>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row>
    <row r="92" spans="1:31">
      <c r="A92" s="247">
        <v>15</v>
      </c>
      <c r="B92" s="253" t="s">
        <v>478</v>
      </c>
      <c r="C92" s="267" t="s">
        <v>479</v>
      </c>
      <c r="D92" s="133" t="s">
        <v>2010</v>
      </c>
      <c r="E92" s="260">
        <v>15</v>
      </c>
      <c r="F92" s="262">
        <f t="shared" ref="F92:F97" si="86">G92*(1+$AE$10)*(1-$AE$9)</f>
        <v>201.34883720930236</v>
      </c>
      <c r="G92" s="229">
        <v>201.34883720930236</v>
      </c>
      <c r="H92" s="246">
        <f>$H$21+F92</f>
        <v>277.24186046511636</v>
      </c>
      <c r="I92" s="248">
        <f>$I$21+F92</f>
        <v>295.31162790697681</v>
      </c>
      <c r="J92" s="248">
        <f>$J$21+F92</f>
        <v>305.12093023255818</v>
      </c>
      <c r="K92" s="247">
        <f t="shared" ref="K92:K97" si="87">$K$21+F92</f>
        <v>319.06046511627915</v>
      </c>
      <c r="L92" s="247">
        <f t="shared" ref="L92:L97" si="88">$L$21+F92</f>
        <v>346.93953488372102</v>
      </c>
      <c r="M92" s="247">
        <f t="shared" ref="M92:M97" si="89">$M$21+F92</f>
        <v>335.06511627906985</v>
      </c>
      <c r="N92" s="247">
        <f t="shared" ref="N92:N97" si="90">$N$21+F92</f>
        <v>362.42790697674428</v>
      </c>
      <c r="O92" s="246">
        <f>$O$21+F92</f>
        <v>277.24186046511636</v>
      </c>
      <c r="P92" s="247">
        <f>$P$21+F92</f>
        <v>295.31162790697681</v>
      </c>
      <c r="Q92" s="247">
        <f>$Q$21+F92</f>
        <v>305.12093023255818</v>
      </c>
      <c r="R92" s="247">
        <f t="shared" ref="R92:R97" si="91">$R$21+F92</f>
        <v>319.06046511627915</v>
      </c>
      <c r="S92" s="247">
        <f t="shared" ref="S92:S97" si="92">$S$21+F92</f>
        <v>346.93953488372102</v>
      </c>
      <c r="T92" s="247">
        <f t="shared" ref="T92:T97" si="93">$T$21+F92</f>
        <v>335.06511627906985</v>
      </c>
      <c r="U92" s="247">
        <f t="shared" ref="U92:U97" si="94">$U$21+F92</f>
        <v>362.42790697674428</v>
      </c>
      <c r="V92" s="246">
        <f>$V$21+F92</f>
        <v>326.28837209302333</v>
      </c>
      <c r="W92" s="248">
        <f>$W$21+F92</f>
        <v>386.42325581395357</v>
      </c>
      <c r="X92" s="248">
        <f>$X$21+F92</f>
        <v>408.10697674418611</v>
      </c>
      <c r="Y92" s="248">
        <f t="shared" ref="Y92:Y97" si="95">$Y$21+F92</f>
        <v>410.44186046511641</v>
      </c>
      <c r="Z92" s="248">
        <f t="shared" ref="Z92:Z97" si="96">$Z$21+F92</f>
        <v>445.03255813953501</v>
      </c>
      <c r="AA92" s="246">
        <f>$AA$21+F92</f>
        <v>336.0976744186047</v>
      </c>
      <c r="AB92" s="248">
        <f>$AB$21+F92</f>
        <v>398.29767441860474</v>
      </c>
      <c r="AC92" s="248">
        <f>$AC$21+F92</f>
        <v>419.98139534883728</v>
      </c>
      <c r="AD92" s="248">
        <f t="shared" ref="AD92:AD97" si="97">$AD$21+F92</f>
        <v>424.89767441860477</v>
      </c>
      <c r="AE92" s="248">
        <f t="shared" ref="AE92:AE97" si="98">$AE$21+F92</f>
        <v>460.52093023255827</v>
      </c>
    </row>
    <row r="93" spans="1:31">
      <c r="A93" s="247">
        <v>20</v>
      </c>
      <c r="B93" s="253" t="s">
        <v>480</v>
      </c>
      <c r="C93" s="267" t="s">
        <v>481</v>
      </c>
      <c r="D93" s="133" t="s">
        <v>2010</v>
      </c>
      <c r="E93" s="260">
        <v>32</v>
      </c>
      <c r="F93" s="262">
        <f t="shared" si="86"/>
        <v>210.12558139534889</v>
      </c>
      <c r="G93" s="229">
        <v>210.12558139534889</v>
      </c>
      <c r="H93" s="246">
        <f>$H$21+F93</f>
        <v>286.01860465116283</v>
      </c>
      <c r="I93" s="246">
        <f>$I$21+F93</f>
        <v>304.08837209302334</v>
      </c>
      <c r="J93" s="246">
        <f>$J$21+F93</f>
        <v>313.89767441860477</v>
      </c>
      <c r="K93" s="247">
        <f t="shared" si="87"/>
        <v>327.83720930232568</v>
      </c>
      <c r="L93" s="247">
        <f t="shared" si="88"/>
        <v>355.71627906976755</v>
      </c>
      <c r="M93" s="247">
        <f t="shared" si="89"/>
        <v>343.84186046511638</v>
      </c>
      <c r="N93" s="247">
        <f t="shared" si="90"/>
        <v>371.20465116279081</v>
      </c>
      <c r="O93" s="246">
        <f>$O$21+F93</f>
        <v>286.01860465116283</v>
      </c>
      <c r="P93" s="246">
        <f>$P$21+F93</f>
        <v>304.08837209302334</v>
      </c>
      <c r="Q93" s="246">
        <f>$Q$21+F93</f>
        <v>313.89767441860477</v>
      </c>
      <c r="R93" s="247">
        <f t="shared" si="91"/>
        <v>327.83720930232568</v>
      </c>
      <c r="S93" s="247">
        <f t="shared" si="92"/>
        <v>355.71627906976755</v>
      </c>
      <c r="T93" s="247">
        <f t="shared" si="93"/>
        <v>343.84186046511638</v>
      </c>
      <c r="U93" s="247">
        <f t="shared" si="94"/>
        <v>371.20465116279081</v>
      </c>
      <c r="V93" s="246">
        <f>$V$21+F93</f>
        <v>335.06511627906985</v>
      </c>
      <c r="W93" s="246">
        <f>$W$21+F93</f>
        <v>395.2000000000001</v>
      </c>
      <c r="X93" s="246">
        <f>$X$21+F93</f>
        <v>416.8837209302327</v>
      </c>
      <c r="Y93" s="248">
        <f t="shared" si="95"/>
        <v>419.21860465116293</v>
      </c>
      <c r="Z93" s="248">
        <f t="shared" si="96"/>
        <v>453.80930232558148</v>
      </c>
      <c r="AA93" s="246">
        <f>$AA$21+F93</f>
        <v>344.87441860465128</v>
      </c>
      <c r="AB93" s="246">
        <f>$AB$21+F93</f>
        <v>407.07441860465127</v>
      </c>
      <c r="AC93" s="246">
        <f>$AC$21+F93</f>
        <v>428.75813953488387</v>
      </c>
      <c r="AD93" s="248">
        <f t="shared" si="97"/>
        <v>433.67441860465129</v>
      </c>
      <c r="AE93" s="248">
        <f t="shared" si="98"/>
        <v>469.2976744186048</v>
      </c>
    </row>
    <row r="94" spans="1:31">
      <c r="A94" s="247">
        <v>25</v>
      </c>
      <c r="B94" s="253" t="s">
        <v>482</v>
      </c>
      <c r="C94" s="267" t="s">
        <v>483</v>
      </c>
      <c r="D94" s="133" t="s">
        <v>2010</v>
      </c>
      <c r="E94" s="260">
        <v>26</v>
      </c>
      <c r="F94" s="262">
        <f t="shared" si="86"/>
        <v>220.45116279069774</v>
      </c>
      <c r="G94" s="229">
        <v>220.45116279069774</v>
      </c>
      <c r="H94" s="247"/>
      <c r="I94" s="246">
        <f>$I$21+F94</f>
        <v>314.41395348837216</v>
      </c>
      <c r="J94" s="246">
        <f>$J$21+F94</f>
        <v>324.22325581395359</v>
      </c>
      <c r="K94" s="247">
        <f t="shared" si="87"/>
        <v>338.1627906976745</v>
      </c>
      <c r="L94" s="247">
        <f t="shared" si="88"/>
        <v>366.04186046511643</v>
      </c>
      <c r="M94" s="247">
        <f t="shared" si="89"/>
        <v>354.16744186046526</v>
      </c>
      <c r="N94" s="247">
        <f t="shared" si="90"/>
        <v>381.53023255813969</v>
      </c>
      <c r="O94" s="247"/>
      <c r="P94" s="246">
        <f>$P$21+F94</f>
        <v>314.41395348837216</v>
      </c>
      <c r="Q94" s="246">
        <f>$Q$21+F94</f>
        <v>324.22325581395359</v>
      </c>
      <c r="R94" s="247">
        <f t="shared" si="91"/>
        <v>338.1627906976745</v>
      </c>
      <c r="S94" s="247">
        <f t="shared" si="92"/>
        <v>366.04186046511643</v>
      </c>
      <c r="T94" s="247">
        <f t="shared" si="93"/>
        <v>354.16744186046526</v>
      </c>
      <c r="U94" s="247">
        <f t="shared" si="94"/>
        <v>381.53023255813969</v>
      </c>
      <c r="V94" s="247"/>
      <c r="W94" s="246">
        <f>$W$21+F94</f>
        <v>405.52558139534892</v>
      </c>
      <c r="X94" s="246">
        <f>$X$21+F94</f>
        <v>427.20930232558152</v>
      </c>
      <c r="Y94" s="248">
        <f t="shared" si="95"/>
        <v>429.54418604651175</v>
      </c>
      <c r="Z94" s="248">
        <f t="shared" si="96"/>
        <v>464.13488372093036</v>
      </c>
      <c r="AA94" s="248"/>
      <c r="AB94" s="246">
        <f>$AB$21+F94</f>
        <v>417.40000000000009</v>
      </c>
      <c r="AC94" s="246">
        <f>$AC$21+F94</f>
        <v>439.08372093023269</v>
      </c>
      <c r="AD94" s="248">
        <f t="shared" si="97"/>
        <v>444.00000000000011</v>
      </c>
      <c r="AE94" s="248">
        <f t="shared" si="98"/>
        <v>479.62325581395362</v>
      </c>
    </row>
    <row r="95" spans="1:31">
      <c r="A95" s="247">
        <v>32</v>
      </c>
      <c r="B95" s="253" t="s">
        <v>484</v>
      </c>
      <c r="C95" s="267" t="s">
        <v>485</v>
      </c>
      <c r="D95" s="133" t="s">
        <v>2010</v>
      </c>
      <c r="E95" s="260">
        <v>32</v>
      </c>
      <c r="F95" s="262">
        <f t="shared" si="86"/>
        <v>250.39534883720938</v>
      </c>
      <c r="G95" s="229">
        <v>250.39534883720938</v>
      </c>
      <c r="H95" s="247"/>
      <c r="I95" s="247"/>
      <c r="J95" s="247"/>
      <c r="K95" s="246">
        <f t="shared" si="87"/>
        <v>368.10697674418617</v>
      </c>
      <c r="L95" s="246">
        <f t="shared" si="88"/>
        <v>395.98604651162805</v>
      </c>
      <c r="M95" s="247">
        <f t="shared" si="89"/>
        <v>384.11162790697688</v>
      </c>
      <c r="N95" s="247">
        <f t="shared" si="90"/>
        <v>411.47441860465131</v>
      </c>
      <c r="O95" s="247"/>
      <c r="P95" s="247"/>
      <c r="Q95" s="247"/>
      <c r="R95" s="246">
        <f t="shared" si="91"/>
        <v>368.10697674418617</v>
      </c>
      <c r="S95" s="246">
        <f t="shared" si="92"/>
        <v>395.98604651162805</v>
      </c>
      <c r="T95" s="247">
        <f t="shared" si="93"/>
        <v>384.11162790697688</v>
      </c>
      <c r="U95" s="247">
        <f t="shared" si="94"/>
        <v>411.47441860465131</v>
      </c>
      <c r="V95" s="247"/>
      <c r="W95" s="247"/>
      <c r="X95" s="247"/>
      <c r="Y95" s="246">
        <f t="shared" si="95"/>
        <v>459.48837209302343</v>
      </c>
      <c r="Z95" s="248">
        <f t="shared" si="96"/>
        <v>494.07906976744198</v>
      </c>
      <c r="AA95" s="248"/>
      <c r="AB95" s="247"/>
      <c r="AC95" s="247"/>
      <c r="AD95" s="246">
        <f t="shared" si="97"/>
        <v>473.94418604651179</v>
      </c>
      <c r="AE95" s="248">
        <f t="shared" si="98"/>
        <v>509.56744186046529</v>
      </c>
    </row>
    <row r="96" spans="1:31">
      <c r="A96" s="247">
        <v>40</v>
      </c>
      <c r="B96" s="253" t="s">
        <v>486</v>
      </c>
      <c r="C96" s="267" t="s">
        <v>487</v>
      </c>
      <c r="D96" s="133" t="s">
        <v>2010</v>
      </c>
      <c r="E96" s="260">
        <v>31</v>
      </c>
      <c r="F96" s="262">
        <f t="shared" si="86"/>
        <v>277.75813953488381</v>
      </c>
      <c r="G96" s="229">
        <v>277.75813953488381</v>
      </c>
      <c r="H96" s="247"/>
      <c r="I96" s="247"/>
      <c r="J96" s="247"/>
      <c r="K96" s="246">
        <f t="shared" si="87"/>
        <v>395.4697674418606</v>
      </c>
      <c r="L96" s="246">
        <f t="shared" si="88"/>
        <v>423.34883720930247</v>
      </c>
      <c r="M96" s="247">
        <f t="shared" si="89"/>
        <v>411.47441860465131</v>
      </c>
      <c r="N96" s="247">
        <f t="shared" si="90"/>
        <v>438.83720930232573</v>
      </c>
      <c r="O96" s="247"/>
      <c r="P96" s="247"/>
      <c r="Q96" s="247"/>
      <c r="R96" s="246">
        <f t="shared" si="91"/>
        <v>395.4697674418606</v>
      </c>
      <c r="S96" s="246">
        <f t="shared" si="92"/>
        <v>423.34883720930247</v>
      </c>
      <c r="T96" s="247">
        <f t="shared" si="93"/>
        <v>411.47441860465131</v>
      </c>
      <c r="U96" s="247">
        <f t="shared" si="94"/>
        <v>438.83720930232573</v>
      </c>
      <c r="V96" s="247"/>
      <c r="W96" s="247"/>
      <c r="X96" s="247"/>
      <c r="Y96" s="246">
        <f t="shared" si="95"/>
        <v>486.85116279069786</v>
      </c>
      <c r="Z96" s="248">
        <f t="shared" si="96"/>
        <v>521.44186046511641</v>
      </c>
      <c r="AA96" s="248"/>
      <c r="AB96" s="247"/>
      <c r="AC96" s="247"/>
      <c r="AD96" s="246">
        <f t="shared" si="97"/>
        <v>501.30697674418622</v>
      </c>
      <c r="AE96" s="248">
        <f t="shared" si="98"/>
        <v>536.93023255813978</v>
      </c>
    </row>
    <row r="97" spans="1:31">
      <c r="A97" s="247">
        <v>50</v>
      </c>
      <c r="B97" s="253" t="s">
        <v>488</v>
      </c>
      <c r="C97" s="267" t="s">
        <v>489</v>
      </c>
      <c r="D97" s="133" t="s">
        <v>2010</v>
      </c>
      <c r="E97" s="260">
        <v>49</v>
      </c>
      <c r="F97" s="262">
        <f t="shared" si="86"/>
        <v>321.12558139534895</v>
      </c>
      <c r="G97" s="229">
        <v>321.12558139534895</v>
      </c>
      <c r="H97" s="247"/>
      <c r="I97" s="247"/>
      <c r="J97" s="247"/>
      <c r="K97" s="246">
        <f t="shared" si="87"/>
        <v>438.83720930232573</v>
      </c>
      <c r="L97" s="246">
        <f t="shared" si="88"/>
        <v>466.71627906976761</v>
      </c>
      <c r="M97" s="247">
        <f t="shared" si="89"/>
        <v>454.84186046511644</v>
      </c>
      <c r="N97" s="247">
        <f t="shared" si="90"/>
        <v>482.20465116279087</v>
      </c>
      <c r="O97" s="247"/>
      <c r="P97" s="247"/>
      <c r="Q97" s="247"/>
      <c r="R97" s="246">
        <f t="shared" si="91"/>
        <v>438.83720930232573</v>
      </c>
      <c r="S97" s="246">
        <f t="shared" si="92"/>
        <v>466.71627906976761</v>
      </c>
      <c r="T97" s="247">
        <f t="shared" si="93"/>
        <v>454.84186046511644</v>
      </c>
      <c r="U97" s="247">
        <f t="shared" si="94"/>
        <v>482.20465116279087</v>
      </c>
      <c r="V97" s="247"/>
      <c r="W97" s="247"/>
      <c r="X97" s="247"/>
      <c r="Y97" s="246">
        <f t="shared" si="95"/>
        <v>530.21860465116299</v>
      </c>
      <c r="Z97" s="248">
        <f t="shared" si="96"/>
        <v>564.8093023255816</v>
      </c>
      <c r="AA97" s="248"/>
      <c r="AB97" s="247"/>
      <c r="AC97" s="247"/>
      <c r="AD97" s="246">
        <f t="shared" si="97"/>
        <v>544.67441860465135</v>
      </c>
      <c r="AE97" s="248">
        <f t="shared" si="98"/>
        <v>580.29767441860486</v>
      </c>
    </row>
    <row r="98" spans="1:31">
      <c r="A98" s="47"/>
      <c r="B98" s="272"/>
      <c r="C98" s="137"/>
      <c r="D98" s="137"/>
      <c r="E98" s="45"/>
      <c r="F98" s="46"/>
      <c r="G98" s="46"/>
      <c r="H98" s="47"/>
      <c r="I98" s="47"/>
      <c r="J98" s="47"/>
      <c r="K98" s="47"/>
      <c r="L98" s="47"/>
      <c r="M98" s="47"/>
      <c r="N98" s="47"/>
      <c r="O98" s="47"/>
      <c r="P98" s="47"/>
      <c r="Q98" s="47"/>
      <c r="R98" s="47"/>
      <c r="S98" s="47"/>
      <c r="T98" s="47"/>
      <c r="U98" s="47"/>
      <c r="V98" s="47"/>
      <c r="W98" s="47"/>
      <c r="X98" s="47"/>
      <c r="Y98" s="47"/>
      <c r="Z98" s="47"/>
      <c r="AA98" s="47"/>
      <c r="AB98" s="47"/>
      <c r="AC98" s="47"/>
      <c r="AD98" s="47"/>
      <c r="AE98" s="47"/>
    </row>
    <row r="99" spans="1:31" ht="15">
      <c r="A99" s="91" t="s">
        <v>1950</v>
      </c>
      <c r="B99" s="91"/>
      <c r="C99" s="91"/>
      <c r="D99" s="91"/>
      <c r="E99" s="91"/>
      <c r="F99" s="91"/>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row>
    <row r="100" spans="1:31">
      <c r="A100" s="247">
        <v>15</v>
      </c>
      <c r="B100" s="253" t="s">
        <v>490</v>
      </c>
      <c r="C100" s="267" t="s">
        <v>491</v>
      </c>
      <c r="D100" s="133" t="s">
        <v>2011</v>
      </c>
      <c r="E100" s="260">
        <v>5.5</v>
      </c>
      <c r="F100" s="262">
        <f t="shared" ref="F100:F108" si="99">G100*(1+$AE$10)*(1-$AE$9)</f>
        <v>65.051162790697688</v>
      </c>
      <c r="G100" s="229">
        <v>65.051162790697688</v>
      </c>
      <c r="H100" s="246">
        <f>$H$21+F100</f>
        <v>140.94418604651167</v>
      </c>
      <c r="I100" s="248">
        <f>$I$21+F100</f>
        <v>159.01395348837212</v>
      </c>
      <c r="J100" s="248">
        <f>$J$21+F100</f>
        <v>168.82325581395355</v>
      </c>
      <c r="K100" s="247">
        <f t="shared" ref="K100:K106" si="100">$K$21+F100</f>
        <v>182.76279069767446</v>
      </c>
      <c r="L100" s="247">
        <f t="shared" ref="L100:L106" si="101">$L$21+F100</f>
        <v>210.64186046511634</v>
      </c>
      <c r="M100" s="247">
        <f t="shared" ref="M100:M108" si="102">$M$21+F100</f>
        <v>198.76744186046517</v>
      </c>
      <c r="N100" s="247">
        <f t="shared" ref="N100:N108" si="103">$N$21+F100</f>
        <v>226.1302325581396</v>
      </c>
      <c r="O100" s="246">
        <f>$O$21+F100</f>
        <v>140.94418604651167</v>
      </c>
      <c r="P100" s="247">
        <f>$P$21+F100</f>
        <v>159.01395348837212</v>
      </c>
      <c r="Q100" s="247">
        <f>$Q$21+F100</f>
        <v>168.82325581395355</v>
      </c>
      <c r="R100" s="247">
        <f t="shared" ref="R100:R106" si="104">$R$21+F100</f>
        <v>182.76279069767446</v>
      </c>
      <c r="S100" s="247">
        <f t="shared" ref="S100:S106" si="105">$S$21+F100</f>
        <v>210.64186046511634</v>
      </c>
      <c r="T100" s="247">
        <f t="shared" ref="T100:T108" si="106">$T$21+F100</f>
        <v>198.76744186046517</v>
      </c>
      <c r="U100" s="247">
        <f t="shared" ref="U100:U108" si="107">$U$21+F100</f>
        <v>226.1302325581396</v>
      </c>
      <c r="V100" s="246">
        <f>$V$21+F100</f>
        <v>189.99069767441864</v>
      </c>
      <c r="W100" s="248">
        <f>$W$21+F100</f>
        <v>250.12558139534889</v>
      </c>
      <c r="X100" s="248">
        <f>$X$21+F100</f>
        <v>271.80930232558148</v>
      </c>
      <c r="Y100" s="248">
        <f t="shared" ref="Y100:Y106" si="108">$Y$21+F100</f>
        <v>274.14418604651172</v>
      </c>
      <c r="Z100" s="248">
        <f t="shared" ref="Z100:Z108" si="109">$Z$21+F100</f>
        <v>308.73488372093033</v>
      </c>
      <c r="AA100" s="246">
        <f>$AA$21+F100</f>
        <v>199.80000000000007</v>
      </c>
      <c r="AB100" s="248">
        <f>$AB$21+F100</f>
        <v>262.00000000000006</v>
      </c>
      <c r="AC100" s="248">
        <f>$AC$21+F100</f>
        <v>283.68372093023265</v>
      </c>
      <c r="AD100" s="248">
        <f t="shared" ref="AD100:AD106" si="110">$AD$21+F100</f>
        <v>288.60000000000008</v>
      </c>
      <c r="AE100" s="248">
        <f t="shared" ref="AE100:AE108" si="111">$AE$21+F100</f>
        <v>324.22325581395359</v>
      </c>
    </row>
    <row r="101" spans="1:31">
      <c r="A101" s="247">
        <v>20</v>
      </c>
      <c r="B101" s="253" t="s">
        <v>492</v>
      </c>
      <c r="C101" s="267" t="s">
        <v>493</v>
      </c>
      <c r="D101" s="133" t="s">
        <v>2011</v>
      </c>
      <c r="E101" s="260">
        <v>11</v>
      </c>
      <c r="F101" s="262">
        <f t="shared" si="99"/>
        <v>73.827906976744202</v>
      </c>
      <c r="G101" s="229">
        <v>73.827906976744202</v>
      </c>
      <c r="H101" s="248"/>
      <c r="I101" s="246">
        <f>$I$21+F101</f>
        <v>167.79069767441865</v>
      </c>
      <c r="J101" s="246">
        <f>$J$21+F101</f>
        <v>177.60000000000005</v>
      </c>
      <c r="K101" s="247">
        <f t="shared" si="100"/>
        <v>191.53953488372099</v>
      </c>
      <c r="L101" s="247">
        <f t="shared" si="101"/>
        <v>219.41860465116287</v>
      </c>
      <c r="M101" s="247">
        <f t="shared" si="102"/>
        <v>207.5441860465117</v>
      </c>
      <c r="N101" s="247">
        <f t="shared" si="103"/>
        <v>234.90697674418612</v>
      </c>
      <c r="O101" s="247"/>
      <c r="P101" s="246">
        <f>$P$21+F101</f>
        <v>167.79069767441865</v>
      </c>
      <c r="Q101" s="246">
        <f>$Q$21+F101</f>
        <v>177.60000000000005</v>
      </c>
      <c r="R101" s="247">
        <f t="shared" si="104"/>
        <v>191.53953488372099</v>
      </c>
      <c r="S101" s="247">
        <f t="shared" si="105"/>
        <v>219.41860465116287</v>
      </c>
      <c r="T101" s="247">
        <f t="shared" si="106"/>
        <v>207.5441860465117</v>
      </c>
      <c r="U101" s="247">
        <f t="shared" si="107"/>
        <v>234.90697674418612</v>
      </c>
      <c r="V101" s="247"/>
      <c r="W101" s="246">
        <f>$W$21+F101</f>
        <v>258.90232558139542</v>
      </c>
      <c r="X101" s="246">
        <f>$X$21+F101</f>
        <v>280.58604651162796</v>
      </c>
      <c r="Y101" s="248">
        <f t="shared" si="108"/>
        <v>282.92093023255825</v>
      </c>
      <c r="Z101" s="248">
        <f t="shared" si="109"/>
        <v>317.51162790697686</v>
      </c>
      <c r="AA101" s="248"/>
      <c r="AB101" s="246">
        <f>$AB$21+F101</f>
        <v>270.77674418604659</v>
      </c>
      <c r="AC101" s="246">
        <f>$AC$21+F101</f>
        <v>292.46046511627912</v>
      </c>
      <c r="AD101" s="248">
        <f t="shared" si="110"/>
        <v>297.37674418604661</v>
      </c>
      <c r="AE101" s="248">
        <f t="shared" si="111"/>
        <v>333.00000000000011</v>
      </c>
    </row>
    <row r="102" spans="1:31">
      <c r="A102" s="247">
        <v>25</v>
      </c>
      <c r="B102" s="253" t="s">
        <v>494</v>
      </c>
      <c r="C102" s="267" t="s">
        <v>495</v>
      </c>
      <c r="D102" s="133" t="s">
        <v>2011</v>
      </c>
      <c r="E102" s="260">
        <v>10</v>
      </c>
      <c r="F102" s="262">
        <f t="shared" si="99"/>
        <v>95.51162790697677</v>
      </c>
      <c r="G102" s="229">
        <v>95.51162790697677</v>
      </c>
      <c r="H102" s="248"/>
      <c r="I102" s="246">
        <f>$I$21+F102</f>
        <v>189.47441860465122</v>
      </c>
      <c r="J102" s="246">
        <f>$J$21+F102</f>
        <v>199.28372093023262</v>
      </c>
      <c r="K102" s="247">
        <f t="shared" si="100"/>
        <v>213.22325581395356</v>
      </c>
      <c r="L102" s="247">
        <f t="shared" si="101"/>
        <v>241.10232558139543</v>
      </c>
      <c r="M102" s="247">
        <f t="shared" si="102"/>
        <v>229.22790697674426</v>
      </c>
      <c r="N102" s="247">
        <f t="shared" si="103"/>
        <v>256.59069767441872</v>
      </c>
      <c r="O102" s="247"/>
      <c r="P102" s="246">
        <f>$P$21+F102</f>
        <v>189.47441860465122</v>
      </c>
      <c r="Q102" s="246">
        <f>$Q$21+F102</f>
        <v>199.28372093023262</v>
      </c>
      <c r="R102" s="247">
        <f t="shared" si="104"/>
        <v>213.22325581395356</v>
      </c>
      <c r="S102" s="247">
        <f t="shared" si="105"/>
        <v>241.10232558139543</v>
      </c>
      <c r="T102" s="247">
        <f t="shared" si="106"/>
        <v>229.22790697674426</v>
      </c>
      <c r="U102" s="247">
        <f t="shared" si="107"/>
        <v>256.59069767441872</v>
      </c>
      <c r="V102" s="247"/>
      <c r="W102" s="246">
        <f>$W$21+F102</f>
        <v>280.58604651162796</v>
      </c>
      <c r="X102" s="246">
        <f>$X$21+F102</f>
        <v>302.26976744186055</v>
      </c>
      <c r="Y102" s="248">
        <f t="shared" si="108"/>
        <v>304.60465116279079</v>
      </c>
      <c r="Z102" s="248">
        <f t="shared" si="109"/>
        <v>339.19534883720939</v>
      </c>
      <c r="AA102" s="248"/>
      <c r="AB102" s="246">
        <f>$AB$21+F102</f>
        <v>292.46046511627912</v>
      </c>
      <c r="AC102" s="246">
        <f>$AC$21+F102</f>
        <v>314.14418604651172</v>
      </c>
      <c r="AD102" s="248">
        <f t="shared" si="110"/>
        <v>319.06046511627915</v>
      </c>
      <c r="AE102" s="248">
        <f t="shared" si="111"/>
        <v>354.68372093023265</v>
      </c>
    </row>
    <row r="103" spans="1:31">
      <c r="A103" s="247">
        <v>32</v>
      </c>
      <c r="B103" s="253" t="s">
        <v>496</v>
      </c>
      <c r="C103" s="267" t="s">
        <v>497</v>
      </c>
      <c r="D103" s="133" t="s">
        <v>2011</v>
      </c>
      <c r="E103" s="260">
        <v>9</v>
      </c>
      <c r="F103" s="262">
        <f t="shared" si="99"/>
        <v>112.03255813953491</v>
      </c>
      <c r="G103" s="229">
        <v>112.03255813953491</v>
      </c>
      <c r="H103" s="248"/>
      <c r="I103" s="246">
        <f>$I$21+F103</f>
        <v>205.99534883720935</v>
      </c>
      <c r="J103" s="246">
        <f>$J$21+F103</f>
        <v>215.80465116279078</v>
      </c>
      <c r="K103" s="247">
        <f t="shared" si="100"/>
        <v>229.74418604651169</v>
      </c>
      <c r="L103" s="247">
        <f t="shared" si="101"/>
        <v>257.62325581395356</v>
      </c>
      <c r="M103" s="247">
        <f t="shared" si="102"/>
        <v>245.74883720930239</v>
      </c>
      <c r="N103" s="247">
        <f t="shared" si="103"/>
        <v>273.11162790697682</v>
      </c>
      <c r="O103" s="247"/>
      <c r="P103" s="246">
        <f>$P$21+F103</f>
        <v>205.99534883720935</v>
      </c>
      <c r="Q103" s="246">
        <f>$Q$21+F103</f>
        <v>215.80465116279078</v>
      </c>
      <c r="R103" s="247">
        <f t="shared" si="104"/>
        <v>229.74418604651169</v>
      </c>
      <c r="S103" s="247">
        <f t="shared" si="105"/>
        <v>257.62325581395356</v>
      </c>
      <c r="T103" s="247">
        <f t="shared" si="106"/>
        <v>245.74883720930239</v>
      </c>
      <c r="U103" s="247">
        <f t="shared" si="107"/>
        <v>273.11162790697682</v>
      </c>
      <c r="V103" s="247"/>
      <c r="W103" s="246">
        <f>$W$21+F103</f>
        <v>297.10697674418611</v>
      </c>
      <c r="X103" s="246">
        <f>$X$21+F103</f>
        <v>318.79069767441871</v>
      </c>
      <c r="Y103" s="248">
        <f t="shared" si="108"/>
        <v>321.12558139534895</v>
      </c>
      <c r="Z103" s="248">
        <f t="shared" si="109"/>
        <v>355.71627906976755</v>
      </c>
      <c r="AA103" s="248"/>
      <c r="AB103" s="246">
        <f>$AB$21+F103</f>
        <v>308.98139534883728</v>
      </c>
      <c r="AC103" s="246">
        <f>$AC$21+F103</f>
        <v>330.66511627906988</v>
      </c>
      <c r="AD103" s="248">
        <f t="shared" si="110"/>
        <v>335.5813953488373</v>
      </c>
      <c r="AE103" s="248">
        <f t="shared" si="111"/>
        <v>371.20465116279081</v>
      </c>
    </row>
    <row r="104" spans="1:31">
      <c r="A104" s="247">
        <v>32</v>
      </c>
      <c r="B104" s="253" t="s">
        <v>498</v>
      </c>
      <c r="C104" s="267" t="s">
        <v>499</v>
      </c>
      <c r="D104" s="133" t="s">
        <v>2011</v>
      </c>
      <c r="E104" s="260">
        <v>15</v>
      </c>
      <c r="F104" s="262">
        <f t="shared" si="99"/>
        <v>137.84651162790703</v>
      </c>
      <c r="G104" s="229">
        <v>137.84651162790703</v>
      </c>
      <c r="H104" s="248"/>
      <c r="I104" s="248"/>
      <c r="J104" s="248"/>
      <c r="K104" s="246">
        <f t="shared" si="100"/>
        <v>255.55813953488382</v>
      </c>
      <c r="L104" s="246">
        <f t="shared" si="101"/>
        <v>283.4372093023257</v>
      </c>
      <c r="M104" s="247">
        <f t="shared" si="102"/>
        <v>271.56279069767453</v>
      </c>
      <c r="N104" s="247">
        <f t="shared" si="103"/>
        <v>298.92558139534896</v>
      </c>
      <c r="O104" s="247"/>
      <c r="P104" s="247"/>
      <c r="Q104" s="247"/>
      <c r="R104" s="246">
        <f t="shared" si="104"/>
        <v>255.55813953488382</v>
      </c>
      <c r="S104" s="246">
        <f t="shared" si="105"/>
        <v>283.4372093023257</v>
      </c>
      <c r="T104" s="247">
        <f t="shared" si="106"/>
        <v>271.56279069767453</v>
      </c>
      <c r="U104" s="247">
        <f t="shared" si="107"/>
        <v>298.92558139534896</v>
      </c>
      <c r="V104" s="247"/>
      <c r="W104" s="248"/>
      <c r="X104" s="248"/>
      <c r="Y104" s="246">
        <f t="shared" si="108"/>
        <v>346.93953488372108</v>
      </c>
      <c r="Z104" s="248">
        <f t="shared" si="109"/>
        <v>381.53023255813969</v>
      </c>
      <c r="AA104" s="248"/>
      <c r="AB104" s="248"/>
      <c r="AC104" s="248"/>
      <c r="AD104" s="246">
        <f t="shared" si="110"/>
        <v>361.39534883720944</v>
      </c>
      <c r="AE104" s="248">
        <f t="shared" si="111"/>
        <v>397.01860465116295</v>
      </c>
    </row>
    <row r="105" spans="1:31">
      <c r="A105" s="247">
        <v>40</v>
      </c>
      <c r="B105" s="253" t="s">
        <v>500</v>
      </c>
      <c r="C105" s="267" t="s">
        <v>501</v>
      </c>
      <c r="D105" s="133" t="s">
        <v>2011</v>
      </c>
      <c r="E105" s="260">
        <v>14</v>
      </c>
      <c r="F105" s="262">
        <f t="shared" si="99"/>
        <v>164.69302325581401</v>
      </c>
      <c r="G105" s="229">
        <v>164.69302325581401</v>
      </c>
      <c r="H105" s="248"/>
      <c r="I105" s="248"/>
      <c r="J105" s="248"/>
      <c r="K105" s="246">
        <f t="shared" si="100"/>
        <v>282.4046511627908</v>
      </c>
      <c r="L105" s="246">
        <f t="shared" si="101"/>
        <v>310.28372093023268</v>
      </c>
      <c r="M105" s="247">
        <f t="shared" si="102"/>
        <v>298.40930232558151</v>
      </c>
      <c r="N105" s="247">
        <f t="shared" si="103"/>
        <v>325.77209302325593</v>
      </c>
      <c r="O105" s="247"/>
      <c r="P105" s="247"/>
      <c r="Q105" s="247"/>
      <c r="R105" s="246">
        <f t="shared" si="104"/>
        <v>282.4046511627908</v>
      </c>
      <c r="S105" s="246">
        <f t="shared" si="105"/>
        <v>310.28372093023268</v>
      </c>
      <c r="T105" s="247">
        <f t="shared" si="106"/>
        <v>298.40930232558151</v>
      </c>
      <c r="U105" s="247">
        <f t="shared" si="107"/>
        <v>325.77209302325593</v>
      </c>
      <c r="V105" s="247"/>
      <c r="W105" s="248"/>
      <c r="X105" s="248"/>
      <c r="Y105" s="246">
        <f t="shared" si="108"/>
        <v>373.78604651162806</v>
      </c>
      <c r="Z105" s="248">
        <f t="shared" si="109"/>
        <v>408.37674418604661</v>
      </c>
      <c r="AA105" s="248"/>
      <c r="AB105" s="248"/>
      <c r="AC105" s="248"/>
      <c r="AD105" s="246">
        <f t="shared" si="110"/>
        <v>388.24186046511642</v>
      </c>
      <c r="AE105" s="248">
        <f t="shared" si="111"/>
        <v>423.86511627906992</v>
      </c>
    </row>
    <row r="106" spans="1:31">
      <c r="A106" s="247">
        <v>50</v>
      </c>
      <c r="B106" s="253" t="s">
        <v>502</v>
      </c>
      <c r="C106" s="267" t="s">
        <v>503</v>
      </c>
      <c r="D106" s="133" t="s">
        <v>2011</v>
      </c>
      <c r="E106" s="260">
        <v>24</v>
      </c>
      <c r="F106" s="262">
        <f t="shared" si="99"/>
        <v>189.47441860465125</v>
      </c>
      <c r="G106" s="229">
        <v>189.47441860465125</v>
      </c>
      <c r="H106" s="248"/>
      <c r="I106" s="248"/>
      <c r="J106" s="248"/>
      <c r="K106" s="246">
        <f t="shared" si="100"/>
        <v>307.18604651162804</v>
      </c>
      <c r="L106" s="246">
        <f t="shared" si="101"/>
        <v>335.06511627906991</v>
      </c>
      <c r="M106" s="247">
        <f t="shared" si="102"/>
        <v>323.19069767441874</v>
      </c>
      <c r="N106" s="247">
        <f t="shared" si="103"/>
        <v>350.55348837209317</v>
      </c>
      <c r="O106" s="247"/>
      <c r="P106" s="247"/>
      <c r="Q106" s="247"/>
      <c r="R106" s="246">
        <f t="shared" si="104"/>
        <v>307.18604651162804</v>
      </c>
      <c r="S106" s="246">
        <f t="shared" si="105"/>
        <v>335.06511627906991</v>
      </c>
      <c r="T106" s="247">
        <f t="shared" si="106"/>
        <v>323.19069767441874</v>
      </c>
      <c r="U106" s="247">
        <f t="shared" si="107"/>
        <v>350.55348837209317</v>
      </c>
      <c r="V106" s="247"/>
      <c r="W106" s="248"/>
      <c r="X106" s="248"/>
      <c r="Y106" s="246">
        <f t="shared" si="108"/>
        <v>398.56744186046529</v>
      </c>
      <c r="Z106" s="248">
        <f t="shared" si="109"/>
        <v>433.15813953488384</v>
      </c>
      <c r="AA106" s="248"/>
      <c r="AB106" s="248"/>
      <c r="AC106" s="248"/>
      <c r="AD106" s="246">
        <f t="shared" si="110"/>
        <v>413.02325581395365</v>
      </c>
      <c r="AE106" s="248">
        <f t="shared" si="111"/>
        <v>448.64651162790716</v>
      </c>
    </row>
    <row r="107" spans="1:31">
      <c r="A107" s="247">
        <v>40</v>
      </c>
      <c r="B107" s="253" t="s">
        <v>504</v>
      </c>
      <c r="C107" s="267" t="s">
        <v>505</v>
      </c>
      <c r="D107" s="133" t="s">
        <v>2011</v>
      </c>
      <c r="E107" s="260">
        <v>47</v>
      </c>
      <c r="F107" s="262">
        <f t="shared" si="99"/>
        <v>217.86976744186052</v>
      </c>
      <c r="G107" s="262">
        <v>217.86976744186052</v>
      </c>
      <c r="H107" s="248"/>
      <c r="I107" s="248"/>
      <c r="J107" s="248"/>
      <c r="K107" s="247"/>
      <c r="L107" s="247"/>
      <c r="M107" s="246">
        <f t="shared" si="102"/>
        <v>351.58604651162801</v>
      </c>
      <c r="N107" s="246">
        <f t="shared" si="103"/>
        <v>378.94883720930244</v>
      </c>
      <c r="O107" s="247"/>
      <c r="P107" s="247"/>
      <c r="Q107" s="247"/>
      <c r="R107" s="247"/>
      <c r="S107" s="247"/>
      <c r="T107" s="246">
        <f t="shared" si="106"/>
        <v>351.58604651162801</v>
      </c>
      <c r="U107" s="246">
        <f t="shared" si="107"/>
        <v>378.94883720930244</v>
      </c>
      <c r="V107" s="247"/>
      <c r="W107" s="248"/>
      <c r="X107" s="248"/>
      <c r="Y107" s="248"/>
      <c r="Z107" s="246">
        <f t="shared" si="109"/>
        <v>461.55348837209317</v>
      </c>
      <c r="AA107" s="248"/>
      <c r="AB107" s="248"/>
      <c r="AC107" s="248"/>
      <c r="AD107" s="248"/>
      <c r="AE107" s="246">
        <f t="shared" si="111"/>
        <v>477.04186046511643</v>
      </c>
    </row>
    <row r="108" spans="1:31">
      <c r="A108" s="247">
        <v>50</v>
      </c>
      <c r="B108" s="253" t="s">
        <v>506</v>
      </c>
      <c r="C108" s="267" t="s">
        <v>507</v>
      </c>
      <c r="D108" s="133" t="s">
        <v>2011</v>
      </c>
      <c r="E108" s="260">
        <v>75</v>
      </c>
      <c r="F108" s="262">
        <f t="shared" si="99"/>
        <v>283.43720930232564</v>
      </c>
      <c r="G108" s="262">
        <v>283.43720930232564</v>
      </c>
      <c r="H108" s="248"/>
      <c r="I108" s="248"/>
      <c r="J108" s="248"/>
      <c r="K108" s="247"/>
      <c r="L108" s="247"/>
      <c r="M108" s="246">
        <f t="shared" si="102"/>
        <v>417.15348837209314</v>
      </c>
      <c r="N108" s="246">
        <f t="shared" si="103"/>
        <v>444.51627906976756</v>
      </c>
      <c r="O108" s="247"/>
      <c r="P108" s="247"/>
      <c r="Q108" s="247"/>
      <c r="R108" s="247"/>
      <c r="S108" s="247"/>
      <c r="T108" s="246">
        <f t="shared" si="106"/>
        <v>417.15348837209314</v>
      </c>
      <c r="U108" s="246">
        <f t="shared" si="107"/>
        <v>444.51627906976756</v>
      </c>
      <c r="V108" s="247"/>
      <c r="W108" s="248"/>
      <c r="X108" s="248"/>
      <c r="Y108" s="248"/>
      <c r="Z108" s="246">
        <f t="shared" si="109"/>
        <v>527.12093023255829</v>
      </c>
      <c r="AA108" s="248"/>
      <c r="AB108" s="248"/>
      <c r="AC108" s="248"/>
      <c r="AD108" s="248"/>
      <c r="AE108" s="246">
        <f t="shared" si="111"/>
        <v>542.60930232558155</v>
      </c>
    </row>
    <row r="109" spans="1:31">
      <c r="A109" s="47"/>
      <c r="B109" s="272"/>
      <c r="C109" s="137"/>
      <c r="D109" s="137"/>
      <c r="E109" s="45"/>
      <c r="F109" s="46"/>
      <c r="G109" s="46"/>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row>
    <row r="110" spans="1:31">
      <c r="A110" s="47"/>
      <c r="B110" s="272"/>
      <c r="C110" s="137"/>
      <c r="D110" s="137"/>
      <c r="E110" s="45"/>
      <c r="F110" s="46"/>
      <c r="G110" s="46"/>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row>
    <row r="111" spans="1:31" ht="15.75">
      <c r="A111" s="269" t="s">
        <v>2623</v>
      </c>
      <c r="B111" s="254"/>
      <c r="C111" s="46"/>
      <c r="D111" s="46"/>
      <c r="E111" s="45"/>
      <c r="F111" s="46"/>
      <c r="G111" s="46"/>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row>
    <row r="112" spans="1:31">
      <c r="A112" s="47"/>
      <c r="B112" s="254"/>
      <c r="C112" s="46"/>
      <c r="D112" s="46"/>
      <c r="E112" s="45"/>
      <c r="F112" s="46"/>
      <c r="G112" s="46"/>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row>
    <row r="113" spans="1:31">
      <c r="A113" s="138" t="s">
        <v>1975</v>
      </c>
      <c r="B113" s="254"/>
      <c r="C113" s="46"/>
      <c r="D113" s="46"/>
      <c r="E113" s="45"/>
      <c r="F113" s="46"/>
      <c r="G113" s="46"/>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row>
    <row r="114" spans="1:31">
      <c r="A114" s="47"/>
      <c r="B114" s="254"/>
      <c r="C114" s="46"/>
      <c r="D114" s="46"/>
      <c r="E114" s="45"/>
      <c r="F114" s="46"/>
      <c r="G114" s="46"/>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row>
    <row r="115" spans="1:31">
      <c r="A115" s="247">
        <v>1</v>
      </c>
      <c r="B115" s="281"/>
      <c r="C115" s="339" t="s">
        <v>2062</v>
      </c>
      <c r="D115" s="133" t="s">
        <v>2064</v>
      </c>
      <c r="E115" s="282" t="s">
        <v>539</v>
      </c>
      <c r="F115" s="340">
        <f t="shared" ref="F115:F139" si="112">G115*(1+$AE$10)*(1-$AE$9)</f>
        <v>78.990697674418627</v>
      </c>
      <c r="G115" s="340">
        <v>78.990697674418627</v>
      </c>
      <c r="H115" s="514" t="s">
        <v>2066</v>
      </c>
      <c r="I115" s="514"/>
      <c r="J115" s="514"/>
      <c r="K115" s="514"/>
      <c r="L115" s="514"/>
      <c r="M115" s="514"/>
      <c r="N115" s="514"/>
      <c r="O115" s="514"/>
      <c r="P115" s="514"/>
      <c r="Q115" s="514"/>
      <c r="R115" s="514"/>
      <c r="S115" s="514"/>
      <c r="T115" s="514"/>
      <c r="U115" s="514"/>
      <c r="V115" s="514"/>
      <c r="W115" s="514"/>
      <c r="X115" s="514"/>
      <c r="Y115" s="514"/>
      <c r="Z115" s="514"/>
      <c r="AA115" s="514"/>
      <c r="AB115" s="514"/>
      <c r="AC115" s="514"/>
      <c r="AD115" s="514"/>
      <c r="AE115" s="514"/>
    </row>
    <row r="116" spans="1:31">
      <c r="A116" s="247">
        <v>2</v>
      </c>
      <c r="B116" s="281"/>
      <c r="C116" s="339" t="s">
        <v>2063</v>
      </c>
      <c r="D116" s="133" t="s">
        <v>2065</v>
      </c>
      <c r="E116" s="282" t="s">
        <v>539</v>
      </c>
      <c r="F116" s="340">
        <f t="shared" si="112"/>
        <v>78.990697674418627</v>
      </c>
      <c r="G116" s="340">
        <v>78.990697674418627</v>
      </c>
      <c r="H116" s="514" t="s">
        <v>2067</v>
      </c>
      <c r="I116" s="514"/>
      <c r="J116" s="514"/>
      <c r="K116" s="514"/>
      <c r="L116" s="514"/>
      <c r="M116" s="514"/>
      <c r="N116" s="514"/>
      <c r="O116" s="514"/>
      <c r="P116" s="514"/>
      <c r="Q116" s="514"/>
      <c r="R116" s="514"/>
      <c r="S116" s="514"/>
      <c r="T116" s="514"/>
      <c r="U116" s="514"/>
      <c r="V116" s="514"/>
      <c r="W116" s="514"/>
      <c r="X116" s="514"/>
      <c r="Y116" s="514"/>
      <c r="Z116" s="514"/>
      <c r="AA116" s="514"/>
      <c r="AB116" s="514"/>
      <c r="AC116" s="514"/>
      <c r="AD116" s="514"/>
      <c r="AE116" s="514"/>
    </row>
    <row r="117" spans="1:31">
      <c r="A117" s="247">
        <v>3</v>
      </c>
      <c r="B117" s="281"/>
      <c r="C117" s="339" t="s">
        <v>655</v>
      </c>
      <c r="D117" s="133" t="s">
        <v>1970</v>
      </c>
      <c r="E117" s="282" t="s">
        <v>539</v>
      </c>
      <c r="F117" s="340">
        <f t="shared" si="112"/>
        <v>197.21860465116285</v>
      </c>
      <c r="G117" s="340">
        <v>197.21860465116285</v>
      </c>
      <c r="H117" s="514" t="s">
        <v>2068</v>
      </c>
      <c r="I117" s="514"/>
      <c r="J117" s="514"/>
      <c r="K117" s="514"/>
      <c r="L117" s="514"/>
      <c r="M117" s="514"/>
      <c r="N117" s="514"/>
      <c r="O117" s="514"/>
      <c r="P117" s="514"/>
      <c r="Q117" s="514"/>
      <c r="R117" s="514"/>
      <c r="S117" s="514"/>
      <c r="T117" s="514"/>
      <c r="U117" s="514"/>
      <c r="V117" s="514"/>
      <c r="W117" s="514"/>
      <c r="X117" s="514"/>
      <c r="Y117" s="514"/>
      <c r="Z117" s="514"/>
      <c r="AA117" s="514"/>
      <c r="AB117" s="514"/>
      <c r="AC117" s="514"/>
      <c r="AD117" s="514"/>
      <c r="AE117" s="514"/>
    </row>
    <row r="118" spans="1:31">
      <c r="A118" s="247">
        <v>4</v>
      </c>
      <c r="B118" s="281"/>
      <c r="C118" s="339" t="s">
        <v>658</v>
      </c>
      <c r="D118" s="133" t="s">
        <v>1974</v>
      </c>
      <c r="E118" s="282" t="s">
        <v>539</v>
      </c>
      <c r="F118" s="340">
        <f t="shared" si="112"/>
        <v>214.77209302325591</v>
      </c>
      <c r="G118" s="340">
        <v>214.77209302325591</v>
      </c>
      <c r="H118" s="514" t="s">
        <v>2081</v>
      </c>
      <c r="I118" s="514"/>
      <c r="J118" s="514"/>
      <c r="K118" s="514"/>
      <c r="L118" s="514"/>
      <c r="M118" s="514"/>
      <c r="N118" s="514"/>
      <c r="O118" s="514"/>
      <c r="P118" s="514"/>
      <c r="Q118" s="514"/>
      <c r="R118" s="514"/>
      <c r="S118" s="514"/>
      <c r="T118" s="514"/>
      <c r="U118" s="514"/>
      <c r="V118" s="514"/>
      <c r="W118" s="514"/>
      <c r="X118" s="514"/>
      <c r="Y118" s="514"/>
      <c r="Z118" s="514"/>
      <c r="AA118" s="514"/>
      <c r="AB118" s="514"/>
      <c r="AC118" s="514"/>
      <c r="AD118" s="514"/>
      <c r="AE118" s="514"/>
    </row>
    <row r="119" spans="1:31">
      <c r="A119" s="247">
        <v>5</v>
      </c>
      <c r="B119" s="281"/>
      <c r="C119" s="339" t="s">
        <v>2095</v>
      </c>
      <c r="D119" s="133" t="s">
        <v>2094</v>
      </c>
      <c r="E119" s="282" t="s">
        <v>539</v>
      </c>
      <c r="F119" s="340">
        <f t="shared" si="112"/>
        <v>271.04651162790708</v>
      </c>
      <c r="G119" s="340">
        <v>271.04651162790708</v>
      </c>
      <c r="H119" s="514" t="s">
        <v>2096</v>
      </c>
      <c r="I119" s="514"/>
      <c r="J119" s="514"/>
      <c r="K119" s="514"/>
      <c r="L119" s="514"/>
      <c r="M119" s="514"/>
      <c r="N119" s="514"/>
      <c r="O119" s="514"/>
      <c r="P119" s="514"/>
      <c r="Q119" s="514"/>
      <c r="R119" s="514"/>
      <c r="S119" s="514"/>
      <c r="T119" s="514"/>
      <c r="U119" s="514"/>
      <c r="V119" s="514"/>
      <c r="W119" s="514"/>
      <c r="X119" s="514"/>
      <c r="Y119" s="514"/>
      <c r="Z119" s="514"/>
      <c r="AA119" s="514"/>
      <c r="AB119" s="514"/>
      <c r="AC119" s="514"/>
      <c r="AD119" s="514"/>
      <c r="AE119" s="514"/>
    </row>
    <row r="120" spans="1:31">
      <c r="A120" s="247">
        <v>6</v>
      </c>
      <c r="B120" s="281"/>
      <c r="C120" s="339" t="s">
        <v>2057</v>
      </c>
      <c r="D120" s="133" t="s">
        <v>2015</v>
      </c>
      <c r="E120" s="282" t="s">
        <v>539</v>
      </c>
      <c r="F120" s="340">
        <f t="shared" si="112"/>
        <v>152.81860465116284</v>
      </c>
      <c r="G120" s="340">
        <v>152.81860465116284</v>
      </c>
      <c r="H120" s="514" t="s">
        <v>2072</v>
      </c>
      <c r="I120" s="514"/>
      <c r="J120" s="514"/>
      <c r="K120" s="514"/>
      <c r="L120" s="514"/>
      <c r="M120" s="514"/>
      <c r="N120" s="514"/>
      <c r="O120" s="514"/>
      <c r="P120" s="514"/>
      <c r="Q120" s="514"/>
      <c r="R120" s="514"/>
      <c r="S120" s="514"/>
      <c r="T120" s="514"/>
      <c r="U120" s="514"/>
      <c r="V120" s="514"/>
      <c r="W120" s="514"/>
      <c r="X120" s="514"/>
      <c r="Y120" s="514"/>
      <c r="Z120" s="514"/>
      <c r="AA120" s="514"/>
      <c r="AB120" s="514"/>
      <c r="AC120" s="514"/>
      <c r="AD120" s="514"/>
      <c r="AE120" s="514"/>
    </row>
    <row r="121" spans="1:31">
      <c r="A121" s="247">
        <v>7</v>
      </c>
      <c r="B121" s="281"/>
      <c r="C121" s="339" t="s">
        <v>2058</v>
      </c>
      <c r="D121" s="133" t="s">
        <v>2015</v>
      </c>
      <c r="E121" s="282" t="s">
        <v>539</v>
      </c>
      <c r="F121" s="340">
        <f t="shared" si="112"/>
        <v>152.81860465116284</v>
      </c>
      <c r="G121" s="340">
        <v>152.81860465116284</v>
      </c>
      <c r="H121" s="514" t="s">
        <v>2073</v>
      </c>
      <c r="I121" s="514"/>
      <c r="J121" s="514"/>
      <c r="K121" s="514"/>
      <c r="L121" s="514"/>
      <c r="M121" s="514"/>
      <c r="N121" s="514"/>
      <c r="O121" s="514"/>
      <c r="P121" s="514"/>
      <c r="Q121" s="514"/>
      <c r="R121" s="514"/>
      <c r="S121" s="514"/>
      <c r="T121" s="514"/>
      <c r="U121" s="514"/>
      <c r="V121" s="514"/>
      <c r="W121" s="514"/>
      <c r="X121" s="514"/>
      <c r="Y121" s="514"/>
      <c r="Z121" s="514"/>
      <c r="AA121" s="514"/>
      <c r="AB121" s="514"/>
      <c r="AC121" s="514"/>
      <c r="AD121" s="514"/>
      <c r="AE121" s="514"/>
    </row>
    <row r="122" spans="1:31">
      <c r="A122" s="247">
        <v>8</v>
      </c>
      <c r="B122" s="281"/>
      <c r="C122" s="339" t="s">
        <v>2059</v>
      </c>
      <c r="D122" s="133" t="s">
        <v>2061</v>
      </c>
      <c r="E122" s="282" t="s">
        <v>539</v>
      </c>
      <c r="F122" s="340">
        <f t="shared" si="112"/>
        <v>142.49302325581399</v>
      </c>
      <c r="G122" s="340">
        <v>142.49302325581399</v>
      </c>
      <c r="H122" s="514" t="s">
        <v>2074</v>
      </c>
      <c r="I122" s="514"/>
      <c r="J122" s="514"/>
      <c r="K122" s="514"/>
      <c r="L122" s="514"/>
      <c r="M122" s="514"/>
      <c r="N122" s="514"/>
      <c r="O122" s="514"/>
      <c r="P122" s="514"/>
      <c r="Q122" s="514"/>
      <c r="R122" s="514"/>
      <c r="S122" s="514"/>
      <c r="T122" s="514"/>
      <c r="U122" s="514"/>
      <c r="V122" s="514"/>
      <c r="W122" s="514"/>
      <c r="X122" s="514"/>
      <c r="Y122" s="514"/>
      <c r="Z122" s="514"/>
      <c r="AA122" s="514"/>
      <c r="AB122" s="514"/>
      <c r="AC122" s="514"/>
      <c r="AD122" s="514"/>
      <c r="AE122" s="514"/>
    </row>
    <row r="123" spans="1:31">
      <c r="A123" s="247">
        <v>9</v>
      </c>
      <c r="B123" s="281"/>
      <c r="C123" s="339" t="s">
        <v>2060</v>
      </c>
      <c r="D123" s="133" t="s">
        <v>2061</v>
      </c>
      <c r="E123" s="282" t="s">
        <v>539</v>
      </c>
      <c r="F123" s="340">
        <f t="shared" si="112"/>
        <v>142.49302325581399</v>
      </c>
      <c r="G123" s="340">
        <v>142.49302325581399</v>
      </c>
      <c r="H123" s="514" t="s">
        <v>2075</v>
      </c>
      <c r="I123" s="514"/>
      <c r="J123" s="514"/>
      <c r="K123" s="514"/>
      <c r="L123" s="514"/>
      <c r="M123" s="514"/>
      <c r="N123" s="514"/>
      <c r="O123" s="514"/>
      <c r="P123" s="514"/>
      <c r="Q123" s="514"/>
      <c r="R123" s="514"/>
      <c r="S123" s="514"/>
      <c r="T123" s="514"/>
      <c r="U123" s="514"/>
      <c r="V123" s="514"/>
      <c r="W123" s="514"/>
      <c r="X123" s="514"/>
      <c r="Y123" s="514"/>
      <c r="Z123" s="514"/>
      <c r="AA123" s="514"/>
      <c r="AB123" s="514"/>
      <c r="AC123" s="514"/>
      <c r="AD123" s="514"/>
      <c r="AE123" s="514"/>
    </row>
    <row r="124" spans="1:31">
      <c r="A124" s="247">
        <v>10</v>
      </c>
      <c r="B124" s="281"/>
      <c r="C124" s="339" t="s">
        <v>2069</v>
      </c>
      <c r="D124" s="133" t="s">
        <v>2071</v>
      </c>
      <c r="E124" s="282" t="s">
        <v>539</v>
      </c>
      <c r="F124" s="340">
        <f t="shared" si="112"/>
        <v>250.39534883720938</v>
      </c>
      <c r="G124" s="340">
        <v>250.39534883720938</v>
      </c>
      <c r="H124" s="514" t="s">
        <v>2088</v>
      </c>
      <c r="I124" s="514"/>
      <c r="J124" s="514"/>
      <c r="K124" s="514"/>
      <c r="L124" s="514"/>
      <c r="M124" s="514"/>
      <c r="N124" s="514"/>
      <c r="O124" s="514"/>
      <c r="P124" s="514"/>
      <c r="Q124" s="514"/>
      <c r="R124" s="514"/>
      <c r="S124" s="514"/>
      <c r="T124" s="514"/>
      <c r="U124" s="514"/>
      <c r="V124" s="514"/>
      <c r="W124" s="514"/>
      <c r="X124" s="514"/>
      <c r="Y124" s="514"/>
      <c r="Z124" s="514"/>
      <c r="AA124" s="514"/>
      <c r="AB124" s="514"/>
      <c r="AC124" s="514"/>
      <c r="AD124" s="514"/>
      <c r="AE124" s="514"/>
    </row>
    <row r="125" spans="1:31">
      <c r="A125" s="247">
        <v>11</v>
      </c>
      <c r="B125" s="281"/>
      <c r="C125" s="339" t="s">
        <v>2070</v>
      </c>
      <c r="D125" s="133" t="s">
        <v>2071</v>
      </c>
      <c r="E125" s="282" t="s">
        <v>539</v>
      </c>
      <c r="F125" s="340">
        <f t="shared" si="112"/>
        <v>250.39534883720938</v>
      </c>
      <c r="G125" s="340">
        <v>250.39534883720938</v>
      </c>
      <c r="H125" s="514" t="s">
        <v>2089</v>
      </c>
      <c r="I125" s="514"/>
      <c r="J125" s="514"/>
      <c r="K125" s="514"/>
      <c r="L125" s="514"/>
      <c r="M125" s="514"/>
      <c r="N125" s="514"/>
      <c r="O125" s="514"/>
      <c r="P125" s="514"/>
      <c r="Q125" s="514"/>
      <c r="R125" s="514"/>
      <c r="S125" s="514"/>
      <c r="T125" s="514"/>
      <c r="U125" s="514"/>
      <c r="V125" s="514"/>
      <c r="W125" s="514"/>
      <c r="X125" s="514"/>
      <c r="Y125" s="514"/>
      <c r="Z125" s="514"/>
      <c r="AA125" s="514"/>
      <c r="AB125" s="514"/>
      <c r="AC125" s="514"/>
      <c r="AD125" s="514"/>
      <c r="AE125" s="514"/>
    </row>
    <row r="126" spans="1:31">
      <c r="A126" s="247">
        <v>12</v>
      </c>
      <c r="B126" s="281"/>
      <c r="C126" s="339" t="s">
        <v>2076</v>
      </c>
      <c r="D126" s="133" t="s">
        <v>2078</v>
      </c>
      <c r="E126" s="282" t="s">
        <v>539</v>
      </c>
      <c r="F126" s="340">
        <f t="shared" si="112"/>
        <v>231.80930232558148</v>
      </c>
      <c r="G126" s="340">
        <v>231.80930232558148</v>
      </c>
      <c r="H126" s="514" t="s">
        <v>2079</v>
      </c>
      <c r="I126" s="514"/>
      <c r="J126" s="514"/>
      <c r="K126" s="514"/>
      <c r="L126" s="514"/>
      <c r="M126" s="514"/>
      <c r="N126" s="514"/>
      <c r="O126" s="514"/>
      <c r="P126" s="514"/>
      <c r="Q126" s="514"/>
      <c r="R126" s="514"/>
      <c r="S126" s="514"/>
      <c r="T126" s="514"/>
      <c r="U126" s="514"/>
      <c r="V126" s="514"/>
      <c r="W126" s="514"/>
      <c r="X126" s="514"/>
      <c r="Y126" s="514"/>
      <c r="Z126" s="514"/>
      <c r="AA126" s="514"/>
      <c r="AB126" s="514"/>
      <c r="AC126" s="514"/>
      <c r="AD126" s="514"/>
      <c r="AE126" s="514"/>
    </row>
    <row r="127" spans="1:31">
      <c r="A127" s="247">
        <v>13</v>
      </c>
      <c r="B127" s="281"/>
      <c r="C127" s="339" t="s">
        <v>2077</v>
      </c>
      <c r="D127" s="133" t="s">
        <v>2078</v>
      </c>
      <c r="E127" s="282" t="s">
        <v>539</v>
      </c>
      <c r="F127" s="340">
        <f t="shared" si="112"/>
        <v>231.80930232558148</v>
      </c>
      <c r="G127" s="340">
        <v>231.80930232558148</v>
      </c>
      <c r="H127" s="514" t="s">
        <v>2080</v>
      </c>
      <c r="I127" s="514"/>
      <c r="J127" s="514"/>
      <c r="K127" s="514"/>
      <c r="L127" s="514"/>
      <c r="M127" s="514"/>
      <c r="N127" s="514"/>
      <c r="O127" s="514"/>
      <c r="P127" s="514"/>
      <c r="Q127" s="514"/>
      <c r="R127" s="514"/>
      <c r="S127" s="514"/>
      <c r="T127" s="514"/>
      <c r="U127" s="514"/>
      <c r="V127" s="514"/>
      <c r="W127" s="514"/>
      <c r="X127" s="514"/>
      <c r="Y127" s="514"/>
      <c r="Z127" s="514"/>
      <c r="AA127" s="514"/>
      <c r="AB127" s="514"/>
      <c r="AC127" s="514"/>
      <c r="AD127" s="514"/>
      <c r="AE127" s="514"/>
    </row>
    <row r="128" spans="1:31">
      <c r="A128" s="247">
        <v>14</v>
      </c>
      <c r="B128" s="281"/>
      <c r="C128" s="339" t="s">
        <v>2579</v>
      </c>
      <c r="D128" s="133" t="s">
        <v>539</v>
      </c>
      <c r="E128" s="282" t="s">
        <v>539</v>
      </c>
      <c r="F128" s="340">
        <f t="shared" si="112"/>
        <v>223.54883720930241</v>
      </c>
      <c r="G128" s="340">
        <v>223.54883720930241</v>
      </c>
      <c r="H128" s="514" t="s">
        <v>2588</v>
      </c>
      <c r="I128" s="514" t="s">
        <v>2583</v>
      </c>
      <c r="J128" s="514" t="s">
        <v>2583</v>
      </c>
      <c r="K128" s="514" t="s">
        <v>2583</v>
      </c>
      <c r="L128" s="514" t="s">
        <v>2583</v>
      </c>
      <c r="M128" s="514" t="s">
        <v>2583</v>
      </c>
      <c r="N128" s="514" t="s">
        <v>2583</v>
      </c>
      <c r="O128" s="514" t="s">
        <v>2583</v>
      </c>
      <c r="P128" s="514" t="s">
        <v>2583</v>
      </c>
      <c r="Q128" s="514" t="s">
        <v>2583</v>
      </c>
      <c r="R128" s="514" t="s">
        <v>2583</v>
      </c>
      <c r="S128" s="514" t="s">
        <v>2583</v>
      </c>
      <c r="T128" s="514" t="s">
        <v>2583</v>
      </c>
      <c r="U128" s="514" t="s">
        <v>2583</v>
      </c>
      <c r="V128" s="514" t="s">
        <v>2583</v>
      </c>
      <c r="W128" s="514" t="s">
        <v>2583</v>
      </c>
      <c r="X128" s="514" t="s">
        <v>2583</v>
      </c>
      <c r="Y128" s="514" t="s">
        <v>2583</v>
      </c>
      <c r="Z128" s="514" t="s">
        <v>2583</v>
      </c>
      <c r="AA128" s="514" t="s">
        <v>2583</v>
      </c>
      <c r="AB128" s="514" t="s">
        <v>2583</v>
      </c>
      <c r="AC128" s="514" t="s">
        <v>2583</v>
      </c>
      <c r="AD128" s="514" t="s">
        <v>2583</v>
      </c>
      <c r="AE128" s="514" t="s">
        <v>2583</v>
      </c>
    </row>
    <row r="129" spans="1:31">
      <c r="A129" s="247">
        <v>15</v>
      </c>
      <c r="B129" s="281"/>
      <c r="C129" s="339" t="s">
        <v>2581</v>
      </c>
      <c r="D129" s="133" t="s">
        <v>539</v>
      </c>
      <c r="E129" s="282" t="s">
        <v>539</v>
      </c>
      <c r="F129" s="340">
        <f t="shared" si="112"/>
        <v>223.54883720930241</v>
      </c>
      <c r="G129" s="340">
        <v>223.54883720930241</v>
      </c>
      <c r="H129" s="514" t="s">
        <v>2589</v>
      </c>
      <c r="I129" s="514"/>
      <c r="J129" s="514"/>
      <c r="K129" s="514"/>
      <c r="L129" s="514"/>
      <c r="M129" s="514"/>
      <c r="N129" s="514"/>
      <c r="O129" s="514"/>
      <c r="P129" s="514"/>
      <c r="Q129" s="514"/>
      <c r="R129" s="514"/>
      <c r="S129" s="514"/>
      <c r="T129" s="514"/>
      <c r="U129" s="514"/>
      <c r="V129" s="514"/>
      <c r="W129" s="514"/>
      <c r="X129" s="514"/>
      <c r="Y129" s="514"/>
      <c r="Z129" s="514"/>
      <c r="AA129" s="514"/>
      <c r="AB129" s="514"/>
      <c r="AC129" s="514"/>
      <c r="AD129" s="514"/>
      <c r="AE129" s="514"/>
    </row>
    <row r="130" spans="1:31">
      <c r="A130" s="247">
        <v>16</v>
      </c>
      <c r="B130" s="281"/>
      <c r="C130" s="339" t="s">
        <v>2580</v>
      </c>
      <c r="D130" s="133" t="s">
        <v>539</v>
      </c>
      <c r="E130" s="282" t="s">
        <v>539</v>
      </c>
      <c r="F130" s="340">
        <f t="shared" si="112"/>
        <v>250.39534883720938</v>
      </c>
      <c r="G130" s="340">
        <v>250.39534883720938</v>
      </c>
      <c r="H130" s="514" t="s">
        <v>2590</v>
      </c>
      <c r="I130" s="514" t="s">
        <v>2583</v>
      </c>
      <c r="J130" s="514" t="s">
        <v>2583</v>
      </c>
      <c r="K130" s="514" t="s">
        <v>2583</v>
      </c>
      <c r="L130" s="514" t="s">
        <v>2583</v>
      </c>
      <c r="M130" s="514" t="s">
        <v>2583</v>
      </c>
      <c r="N130" s="514" t="s">
        <v>2583</v>
      </c>
      <c r="O130" s="514" t="s">
        <v>2583</v>
      </c>
      <c r="P130" s="514" t="s">
        <v>2583</v>
      </c>
      <c r="Q130" s="514" t="s">
        <v>2583</v>
      </c>
      <c r="R130" s="514" t="s">
        <v>2583</v>
      </c>
      <c r="S130" s="514" t="s">
        <v>2583</v>
      </c>
      <c r="T130" s="514" t="s">
        <v>2583</v>
      </c>
      <c r="U130" s="514" t="s">
        <v>2583</v>
      </c>
      <c r="V130" s="514" t="s">
        <v>2583</v>
      </c>
      <c r="W130" s="514" t="s">
        <v>2583</v>
      </c>
      <c r="X130" s="514" t="s">
        <v>2583</v>
      </c>
      <c r="Y130" s="514" t="s">
        <v>2583</v>
      </c>
      <c r="Z130" s="514" t="s">
        <v>2583</v>
      </c>
      <c r="AA130" s="514" t="s">
        <v>2583</v>
      </c>
      <c r="AB130" s="514" t="s">
        <v>2583</v>
      </c>
      <c r="AC130" s="514" t="s">
        <v>2583</v>
      </c>
      <c r="AD130" s="514" t="s">
        <v>2583</v>
      </c>
      <c r="AE130" s="514" t="s">
        <v>2583</v>
      </c>
    </row>
    <row r="131" spans="1:31">
      <c r="A131" s="247">
        <v>17</v>
      </c>
      <c r="B131" s="281"/>
      <c r="C131" s="339" t="s">
        <v>2582</v>
      </c>
      <c r="D131" s="133" t="s">
        <v>539</v>
      </c>
      <c r="E131" s="282" t="s">
        <v>539</v>
      </c>
      <c r="F131" s="340">
        <f t="shared" si="112"/>
        <v>250.39534883720938</v>
      </c>
      <c r="G131" s="340">
        <v>250.39534883720938</v>
      </c>
      <c r="H131" s="514" t="s">
        <v>2591</v>
      </c>
      <c r="I131" s="514"/>
      <c r="J131" s="514"/>
      <c r="K131" s="514"/>
      <c r="L131" s="514"/>
      <c r="M131" s="514"/>
      <c r="N131" s="514"/>
      <c r="O131" s="514"/>
      <c r="P131" s="514"/>
      <c r="Q131" s="514"/>
      <c r="R131" s="514"/>
      <c r="S131" s="514"/>
      <c r="T131" s="514"/>
      <c r="U131" s="514"/>
      <c r="V131" s="514"/>
      <c r="W131" s="514"/>
      <c r="X131" s="514"/>
      <c r="Y131" s="514"/>
      <c r="Z131" s="514"/>
      <c r="AA131" s="514"/>
      <c r="AB131" s="514"/>
      <c r="AC131" s="514"/>
      <c r="AD131" s="514"/>
      <c r="AE131" s="514"/>
    </row>
    <row r="132" spans="1:31">
      <c r="A132" s="247">
        <v>18</v>
      </c>
      <c r="B132" s="281"/>
      <c r="C132" s="339" t="s">
        <v>2082</v>
      </c>
      <c r="D132" s="133" t="s">
        <v>2086</v>
      </c>
      <c r="E132" s="282" t="s">
        <v>539</v>
      </c>
      <c r="F132" s="340">
        <f t="shared" si="112"/>
        <v>294.27906976744197</v>
      </c>
      <c r="G132" s="340">
        <v>294.27906976744197</v>
      </c>
      <c r="H132" s="514" t="s">
        <v>2087</v>
      </c>
      <c r="I132" s="514"/>
      <c r="J132" s="514"/>
      <c r="K132" s="514"/>
      <c r="L132" s="514"/>
      <c r="M132" s="514"/>
      <c r="N132" s="514"/>
      <c r="O132" s="514"/>
      <c r="P132" s="514"/>
      <c r="Q132" s="514"/>
      <c r="R132" s="514"/>
      <c r="S132" s="514"/>
      <c r="T132" s="514"/>
      <c r="U132" s="514"/>
      <c r="V132" s="514"/>
      <c r="W132" s="514"/>
      <c r="X132" s="514"/>
      <c r="Y132" s="514"/>
      <c r="Z132" s="514"/>
      <c r="AA132" s="514"/>
      <c r="AB132" s="514"/>
      <c r="AC132" s="514"/>
      <c r="AD132" s="514"/>
      <c r="AE132" s="514"/>
    </row>
    <row r="133" spans="1:31">
      <c r="A133" s="247">
        <v>19</v>
      </c>
      <c r="B133" s="281"/>
      <c r="C133" s="339" t="s">
        <v>2083</v>
      </c>
      <c r="D133" s="133" t="s">
        <v>2086</v>
      </c>
      <c r="E133" s="282" t="s">
        <v>539</v>
      </c>
      <c r="F133" s="340">
        <f t="shared" si="112"/>
        <v>294.27906976744197</v>
      </c>
      <c r="G133" s="340">
        <v>294.27906976744197</v>
      </c>
      <c r="H133" s="514" t="s">
        <v>2090</v>
      </c>
      <c r="I133" s="514"/>
      <c r="J133" s="514"/>
      <c r="K133" s="514"/>
      <c r="L133" s="514"/>
      <c r="M133" s="514"/>
      <c r="N133" s="514"/>
      <c r="O133" s="514"/>
      <c r="P133" s="514"/>
      <c r="Q133" s="514"/>
      <c r="R133" s="514"/>
      <c r="S133" s="514"/>
      <c r="T133" s="514"/>
      <c r="U133" s="514"/>
      <c r="V133" s="514"/>
      <c r="W133" s="514"/>
      <c r="X133" s="514"/>
      <c r="Y133" s="514"/>
      <c r="Z133" s="514"/>
      <c r="AA133" s="514"/>
      <c r="AB133" s="514"/>
      <c r="AC133" s="514"/>
      <c r="AD133" s="514"/>
      <c r="AE133" s="514"/>
    </row>
    <row r="134" spans="1:31">
      <c r="A134" s="247">
        <v>20</v>
      </c>
      <c r="B134" s="281"/>
      <c r="C134" s="339" t="s">
        <v>2084</v>
      </c>
      <c r="D134" s="133" t="s">
        <v>2093</v>
      </c>
      <c r="E134" s="282" t="s">
        <v>539</v>
      </c>
      <c r="F134" s="340">
        <f t="shared" si="112"/>
        <v>274.66046511627917</v>
      </c>
      <c r="G134" s="340">
        <v>274.66046511627917</v>
      </c>
      <c r="H134" s="514" t="s">
        <v>2091</v>
      </c>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row>
    <row r="135" spans="1:31">
      <c r="A135" s="247">
        <v>21</v>
      </c>
      <c r="B135" s="281"/>
      <c r="C135" s="339" t="s">
        <v>2085</v>
      </c>
      <c r="D135" s="133" t="s">
        <v>2093</v>
      </c>
      <c r="E135" s="282" t="s">
        <v>539</v>
      </c>
      <c r="F135" s="340">
        <f t="shared" si="112"/>
        <v>274.66046511627917</v>
      </c>
      <c r="G135" s="340">
        <v>274.66046511627917</v>
      </c>
      <c r="H135" s="514" t="s">
        <v>2092</v>
      </c>
      <c r="I135" s="514"/>
      <c r="J135" s="514"/>
      <c r="K135" s="514"/>
      <c r="L135" s="514"/>
      <c r="M135" s="514"/>
      <c r="N135" s="514"/>
      <c r="O135" s="514"/>
      <c r="P135" s="514"/>
      <c r="Q135" s="514"/>
      <c r="R135" s="514"/>
      <c r="S135" s="514"/>
      <c r="T135" s="514"/>
      <c r="U135" s="514"/>
      <c r="V135" s="514"/>
      <c r="W135" s="514"/>
      <c r="X135" s="514"/>
      <c r="Y135" s="514"/>
      <c r="Z135" s="514"/>
      <c r="AA135" s="514"/>
      <c r="AB135" s="514"/>
      <c r="AC135" s="514"/>
      <c r="AD135" s="514"/>
      <c r="AE135" s="514"/>
    </row>
    <row r="136" spans="1:31">
      <c r="A136" s="247">
        <v>22</v>
      </c>
      <c r="B136" s="281"/>
      <c r="C136" s="339" t="s">
        <v>2584</v>
      </c>
      <c r="D136" s="133" t="s">
        <v>539</v>
      </c>
      <c r="E136" s="282" t="s">
        <v>539</v>
      </c>
      <c r="F136" s="340">
        <f t="shared" si="112"/>
        <v>259.17209302325591</v>
      </c>
      <c r="G136" s="340">
        <v>259.17209302325591</v>
      </c>
      <c r="H136" s="514" t="s">
        <v>2592</v>
      </c>
      <c r="I136" s="514" t="s">
        <v>2583</v>
      </c>
      <c r="J136" s="514" t="s">
        <v>2583</v>
      </c>
      <c r="K136" s="514" t="s">
        <v>2583</v>
      </c>
      <c r="L136" s="514" t="s">
        <v>2583</v>
      </c>
      <c r="M136" s="514" t="s">
        <v>2583</v>
      </c>
      <c r="N136" s="514" t="s">
        <v>2583</v>
      </c>
      <c r="O136" s="514" t="s">
        <v>2583</v>
      </c>
      <c r="P136" s="514" t="s">
        <v>2583</v>
      </c>
      <c r="Q136" s="514" t="s">
        <v>2583</v>
      </c>
      <c r="R136" s="514" t="s">
        <v>2583</v>
      </c>
      <c r="S136" s="514" t="s">
        <v>2583</v>
      </c>
      <c r="T136" s="514" t="s">
        <v>2583</v>
      </c>
      <c r="U136" s="514" t="s">
        <v>2583</v>
      </c>
      <c r="V136" s="514" t="s">
        <v>2583</v>
      </c>
      <c r="W136" s="514" t="s">
        <v>2583</v>
      </c>
      <c r="X136" s="514" t="s">
        <v>2583</v>
      </c>
      <c r="Y136" s="514" t="s">
        <v>2583</v>
      </c>
      <c r="Z136" s="514" t="s">
        <v>2583</v>
      </c>
      <c r="AA136" s="514" t="s">
        <v>2583</v>
      </c>
      <c r="AB136" s="514" t="s">
        <v>2583</v>
      </c>
      <c r="AC136" s="514" t="s">
        <v>2583</v>
      </c>
      <c r="AD136" s="514" t="s">
        <v>2583</v>
      </c>
      <c r="AE136" s="514" t="s">
        <v>2583</v>
      </c>
    </row>
    <row r="137" spans="1:31">
      <c r="A137" s="247">
        <v>23</v>
      </c>
      <c r="B137" s="281"/>
      <c r="C137" s="339" t="s">
        <v>2585</v>
      </c>
      <c r="D137" s="133" t="s">
        <v>539</v>
      </c>
      <c r="E137" s="282" t="s">
        <v>539</v>
      </c>
      <c r="F137" s="340">
        <f t="shared" si="112"/>
        <v>259.17209302325591</v>
      </c>
      <c r="G137" s="340">
        <v>259.17209302325591</v>
      </c>
      <c r="H137" s="514" t="s">
        <v>2593</v>
      </c>
      <c r="I137" s="514"/>
      <c r="J137" s="514"/>
      <c r="K137" s="514"/>
      <c r="L137" s="514"/>
      <c r="M137" s="514"/>
      <c r="N137" s="514"/>
      <c r="O137" s="514"/>
      <c r="P137" s="514"/>
      <c r="Q137" s="514"/>
      <c r="R137" s="514"/>
      <c r="S137" s="514"/>
      <c r="T137" s="514"/>
      <c r="U137" s="514"/>
      <c r="V137" s="514"/>
      <c r="W137" s="514"/>
      <c r="X137" s="514"/>
      <c r="Y137" s="514"/>
      <c r="Z137" s="514"/>
      <c r="AA137" s="514"/>
      <c r="AB137" s="514"/>
      <c r="AC137" s="514"/>
      <c r="AD137" s="514"/>
      <c r="AE137" s="514"/>
    </row>
    <row r="138" spans="1:31">
      <c r="A138" s="247">
        <v>24</v>
      </c>
      <c r="B138" s="281"/>
      <c r="C138" s="339" t="s">
        <v>2586</v>
      </c>
      <c r="D138" s="133" t="s">
        <v>539</v>
      </c>
      <c r="E138" s="282" t="s">
        <v>539</v>
      </c>
      <c r="F138" s="340">
        <f t="shared" si="112"/>
        <v>294.27906976744197</v>
      </c>
      <c r="G138" s="340">
        <v>294.27906976744197</v>
      </c>
      <c r="H138" s="514" t="s">
        <v>2594</v>
      </c>
      <c r="I138" s="514" t="s">
        <v>2583</v>
      </c>
      <c r="J138" s="514" t="s">
        <v>2583</v>
      </c>
      <c r="K138" s="514" t="s">
        <v>2583</v>
      </c>
      <c r="L138" s="514" t="s">
        <v>2583</v>
      </c>
      <c r="M138" s="514" t="s">
        <v>2583</v>
      </c>
      <c r="N138" s="514" t="s">
        <v>2583</v>
      </c>
      <c r="O138" s="514" t="s">
        <v>2583</v>
      </c>
      <c r="P138" s="514" t="s">
        <v>2583</v>
      </c>
      <c r="Q138" s="514" t="s">
        <v>2583</v>
      </c>
      <c r="R138" s="514" t="s">
        <v>2583</v>
      </c>
      <c r="S138" s="514" t="s">
        <v>2583</v>
      </c>
      <c r="T138" s="514" t="s">
        <v>2583</v>
      </c>
      <c r="U138" s="514" t="s">
        <v>2583</v>
      </c>
      <c r="V138" s="514" t="s">
        <v>2583</v>
      </c>
      <c r="W138" s="514" t="s">
        <v>2583</v>
      </c>
      <c r="X138" s="514" t="s">
        <v>2583</v>
      </c>
      <c r="Y138" s="514" t="s">
        <v>2583</v>
      </c>
      <c r="Z138" s="514" t="s">
        <v>2583</v>
      </c>
      <c r="AA138" s="514" t="s">
        <v>2583</v>
      </c>
      <c r="AB138" s="514" t="s">
        <v>2583</v>
      </c>
      <c r="AC138" s="514" t="s">
        <v>2583</v>
      </c>
      <c r="AD138" s="514" t="s">
        <v>2583</v>
      </c>
      <c r="AE138" s="514" t="s">
        <v>2583</v>
      </c>
    </row>
    <row r="139" spans="1:31">
      <c r="A139" s="247">
        <v>25</v>
      </c>
      <c r="B139" s="281"/>
      <c r="C139" s="339" t="s">
        <v>2587</v>
      </c>
      <c r="D139" s="133" t="s">
        <v>539</v>
      </c>
      <c r="E139" s="282" t="s">
        <v>539</v>
      </c>
      <c r="F139" s="340">
        <f t="shared" si="112"/>
        <v>294.27906976744197</v>
      </c>
      <c r="G139" s="340">
        <v>294.27906976744197</v>
      </c>
      <c r="H139" s="514" t="s">
        <v>2595</v>
      </c>
      <c r="I139" s="514"/>
      <c r="J139" s="514"/>
      <c r="K139" s="514"/>
      <c r="L139" s="514"/>
      <c r="M139" s="514"/>
      <c r="N139" s="514"/>
      <c r="O139" s="514"/>
      <c r="P139" s="514"/>
      <c r="Q139" s="514"/>
      <c r="R139" s="514"/>
      <c r="S139" s="514"/>
      <c r="T139" s="514"/>
      <c r="U139" s="514"/>
      <c r="V139" s="514"/>
      <c r="W139" s="514"/>
      <c r="X139" s="514"/>
      <c r="Y139" s="514"/>
      <c r="Z139" s="514"/>
      <c r="AA139" s="514"/>
      <c r="AB139" s="514"/>
      <c r="AC139" s="514"/>
      <c r="AD139" s="514"/>
      <c r="AE139" s="514"/>
    </row>
    <row r="140" spans="1:31">
      <c r="A140" s="47"/>
      <c r="B140" s="272"/>
      <c r="C140" s="137"/>
      <c r="D140" s="137"/>
      <c r="E140" s="45"/>
      <c r="F140" s="46"/>
      <c r="G140" s="46"/>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row>
    <row r="141" spans="1:31">
      <c r="A141" s="47"/>
      <c r="B141" s="272"/>
      <c r="C141" s="137"/>
      <c r="D141" s="137"/>
      <c r="E141" s="45"/>
      <c r="F141" s="46"/>
      <c r="G141" s="46"/>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row>
    <row r="142" spans="1:31" ht="15.75">
      <c r="A142" s="269" t="s">
        <v>2624</v>
      </c>
      <c r="B142" s="272"/>
      <c r="C142" s="137"/>
      <c r="D142" s="137"/>
      <c r="E142" s="45"/>
      <c r="F142" s="46"/>
      <c r="G142" s="46"/>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row>
    <row r="143" spans="1:31">
      <c r="A143" s="47"/>
      <c r="B143" s="272"/>
      <c r="C143" s="137"/>
      <c r="D143" s="137"/>
      <c r="E143" s="45"/>
      <c r="F143" s="46"/>
      <c r="G143" s="46"/>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row>
    <row r="144" spans="1:31">
      <c r="A144" s="550" t="s">
        <v>157</v>
      </c>
      <c r="B144" s="553" t="s">
        <v>158</v>
      </c>
      <c r="C144" s="524" t="s">
        <v>2618</v>
      </c>
      <c r="D144" s="530" t="s">
        <v>1345</v>
      </c>
      <c r="E144" s="521" t="s">
        <v>159</v>
      </c>
      <c r="F144" s="515" t="s">
        <v>1920</v>
      </c>
      <c r="G144" s="515" t="s">
        <v>1920</v>
      </c>
      <c r="H144" s="554" t="s">
        <v>1870</v>
      </c>
      <c r="I144" s="555"/>
      <c r="J144" s="555"/>
      <c r="K144" s="555"/>
      <c r="L144" s="555"/>
      <c r="M144" s="556"/>
      <c r="N144" s="318"/>
      <c r="O144" s="318"/>
      <c r="P144" s="318"/>
      <c r="Q144" s="318"/>
      <c r="R144" s="318"/>
      <c r="S144" s="318"/>
      <c r="T144" s="318"/>
      <c r="U144" s="318"/>
      <c r="V144" s="318"/>
      <c r="W144" s="318"/>
      <c r="X144" s="318"/>
      <c r="Y144" s="318"/>
      <c r="Z144" s="318"/>
      <c r="AA144" s="318"/>
      <c r="AB144" s="318"/>
      <c r="AC144" s="318"/>
      <c r="AD144" s="318"/>
      <c r="AE144" s="318"/>
    </row>
    <row r="145" spans="1:31">
      <c r="A145" s="550"/>
      <c r="B145" s="553"/>
      <c r="C145" s="524"/>
      <c r="D145" s="531"/>
      <c r="E145" s="521"/>
      <c r="F145" s="515"/>
      <c r="G145" s="515"/>
      <c r="H145" s="551" t="s">
        <v>2625</v>
      </c>
      <c r="I145" s="551"/>
      <c r="J145" s="534" t="s">
        <v>2627</v>
      </c>
      <c r="K145" s="535"/>
      <c r="L145" s="535"/>
      <c r="M145" s="536"/>
      <c r="N145" s="318"/>
      <c r="O145" s="318"/>
      <c r="P145" s="318"/>
      <c r="Q145" s="318"/>
      <c r="R145" s="318"/>
      <c r="S145" s="318"/>
      <c r="T145" s="318"/>
      <c r="U145" s="318"/>
      <c r="V145" s="549"/>
      <c r="W145" s="549"/>
      <c r="X145" s="549"/>
      <c r="Y145" s="549"/>
      <c r="Z145" s="549"/>
      <c r="AA145" s="549"/>
      <c r="AB145" s="549"/>
      <c r="AC145" s="549"/>
      <c r="AD145" s="549"/>
      <c r="AE145" s="549"/>
    </row>
    <row r="146" spans="1:31">
      <c r="A146" s="550"/>
      <c r="B146" s="553"/>
      <c r="C146" s="524"/>
      <c r="D146" s="531"/>
      <c r="E146" s="521"/>
      <c r="F146" s="515"/>
      <c r="G146" s="515"/>
      <c r="H146" s="551" t="s">
        <v>2390</v>
      </c>
      <c r="I146" s="551"/>
      <c r="J146" s="534" t="s">
        <v>2390</v>
      </c>
      <c r="K146" s="535"/>
      <c r="L146" s="535"/>
      <c r="M146" s="536"/>
      <c r="N146" s="318"/>
      <c r="O146" s="318"/>
      <c r="P146" s="318"/>
      <c r="Q146" s="318"/>
      <c r="R146" s="318"/>
      <c r="S146" s="318"/>
      <c r="T146" s="318"/>
      <c r="U146" s="318"/>
      <c r="V146" s="549"/>
      <c r="W146" s="549"/>
      <c r="X146" s="549"/>
      <c r="Y146" s="549"/>
      <c r="Z146" s="549"/>
      <c r="AA146" s="549"/>
      <c r="AB146" s="549"/>
      <c r="AC146" s="549"/>
      <c r="AD146" s="549"/>
      <c r="AE146" s="549"/>
    </row>
    <row r="147" spans="1:31">
      <c r="A147" s="550"/>
      <c r="B147" s="553"/>
      <c r="C147" s="524"/>
      <c r="D147" s="531"/>
      <c r="E147" s="521"/>
      <c r="F147" s="515"/>
      <c r="G147" s="515"/>
      <c r="H147" s="313" t="s">
        <v>2626</v>
      </c>
      <c r="I147" s="313" t="s">
        <v>162</v>
      </c>
      <c r="J147" s="534" t="s">
        <v>2626</v>
      </c>
      <c r="K147" s="536"/>
      <c r="L147" s="534" t="s">
        <v>2396</v>
      </c>
      <c r="M147" s="536"/>
      <c r="N147" s="318"/>
      <c r="O147" s="549"/>
      <c r="P147" s="549"/>
      <c r="Q147" s="549"/>
      <c r="R147" s="549"/>
      <c r="S147" s="549"/>
      <c r="T147" s="549"/>
      <c r="U147" s="549"/>
      <c r="V147" s="549"/>
      <c r="W147" s="549"/>
      <c r="X147" s="549"/>
      <c r="Y147" s="549"/>
      <c r="Z147" s="549"/>
      <c r="AA147" s="549"/>
      <c r="AB147" s="549"/>
      <c r="AC147" s="549"/>
      <c r="AD147" s="549"/>
      <c r="AE147" s="549"/>
    </row>
    <row r="148" spans="1:31" ht="107.25" customHeight="1">
      <c r="A148" s="550"/>
      <c r="B148" s="553"/>
      <c r="C148" s="524"/>
      <c r="D148" s="532"/>
      <c r="E148" s="521"/>
      <c r="F148" s="515"/>
      <c r="G148" s="515"/>
      <c r="H148" s="263" t="s">
        <v>2629</v>
      </c>
      <c r="I148" s="263" t="s">
        <v>2630</v>
      </c>
      <c r="J148" s="263" t="s">
        <v>2636</v>
      </c>
      <c r="K148" s="263" t="s">
        <v>2635</v>
      </c>
      <c r="L148" s="263" t="s">
        <v>2633</v>
      </c>
      <c r="M148" s="263" t="s">
        <v>2634</v>
      </c>
      <c r="N148" s="333"/>
      <c r="O148" s="333"/>
      <c r="P148" s="333"/>
      <c r="Q148" s="333"/>
      <c r="R148" s="333"/>
      <c r="S148" s="333"/>
      <c r="T148" s="333"/>
      <c r="U148" s="333"/>
      <c r="V148" s="333"/>
      <c r="W148" s="333"/>
      <c r="X148" s="333"/>
      <c r="Y148" s="333"/>
      <c r="Z148" s="333"/>
      <c r="AA148" s="333"/>
      <c r="AB148" s="333"/>
      <c r="AC148" s="333"/>
      <c r="AD148" s="333"/>
      <c r="AE148" s="333"/>
    </row>
    <row r="149" spans="1:31">
      <c r="A149" s="552" t="s">
        <v>1951</v>
      </c>
      <c r="B149" s="552"/>
      <c r="C149" s="552"/>
      <c r="D149" s="552"/>
      <c r="E149" s="552"/>
      <c r="F149" s="276"/>
      <c r="G149" s="276"/>
      <c r="H149" s="133" t="s">
        <v>2628</v>
      </c>
      <c r="I149" s="133" t="s">
        <v>2631</v>
      </c>
      <c r="J149" s="133" t="s">
        <v>2637</v>
      </c>
      <c r="K149" s="133" t="s">
        <v>2638</v>
      </c>
      <c r="L149" s="133" t="s">
        <v>2632</v>
      </c>
      <c r="M149" s="133" t="s">
        <v>2228</v>
      </c>
      <c r="N149" s="284"/>
      <c r="O149" s="284"/>
      <c r="P149" s="284"/>
      <c r="Q149" s="284"/>
      <c r="R149" s="284"/>
      <c r="S149" s="284"/>
      <c r="T149" s="284"/>
      <c r="U149" s="284"/>
      <c r="V149" s="417"/>
      <c r="W149" s="418"/>
      <c r="X149" s="418"/>
      <c r="Y149" s="417"/>
      <c r="Z149" s="417"/>
      <c r="AA149" s="417"/>
      <c r="AB149" s="418"/>
      <c r="AC149" s="418"/>
      <c r="AD149" s="417"/>
      <c r="AE149" s="417"/>
    </row>
    <row r="150" spans="1:31">
      <c r="A150" s="552" t="s">
        <v>184</v>
      </c>
      <c r="B150" s="552"/>
      <c r="C150" s="552"/>
      <c r="D150" s="552"/>
      <c r="E150" s="552"/>
      <c r="F150" s="276"/>
      <c r="G150" s="276"/>
      <c r="H150" s="230" t="s">
        <v>187</v>
      </c>
      <c r="I150" s="230" t="s">
        <v>187</v>
      </c>
      <c r="J150" s="230" t="s">
        <v>187</v>
      </c>
      <c r="K150" s="230" t="s">
        <v>187</v>
      </c>
      <c r="L150" s="230" t="s">
        <v>187</v>
      </c>
      <c r="M150" s="230" t="s">
        <v>187</v>
      </c>
      <c r="N150" s="418"/>
      <c r="O150" s="418"/>
      <c r="P150" s="418"/>
      <c r="Q150" s="418"/>
      <c r="R150" s="418"/>
      <c r="S150" s="418"/>
      <c r="T150" s="418"/>
      <c r="U150" s="418"/>
      <c r="V150" s="418"/>
      <c r="W150" s="418"/>
      <c r="X150" s="418"/>
      <c r="Y150" s="418"/>
      <c r="Z150" s="418"/>
      <c r="AA150" s="418"/>
      <c r="AB150" s="418"/>
      <c r="AC150" s="418"/>
      <c r="AD150" s="418"/>
      <c r="AE150" s="418"/>
    </row>
    <row r="151" spans="1:31">
      <c r="A151" s="552" t="s">
        <v>1910</v>
      </c>
      <c r="B151" s="552"/>
      <c r="C151" s="552"/>
      <c r="D151" s="552"/>
      <c r="E151" s="552"/>
      <c r="F151" s="250"/>
      <c r="G151" s="250"/>
      <c r="H151" s="233">
        <v>90</v>
      </c>
      <c r="I151" s="233">
        <v>90</v>
      </c>
      <c r="J151" s="233">
        <v>75</v>
      </c>
      <c r="K151" s="233">
        <v>75</v>
      </c>
      <c r="L151" s="233">
        <v>75</v>
      </c>
      <c r="M151" s="233">
        <v>75</v>
      </c>
      <c r="N151" s="44"/>
      <c r="O151" s="44"/>
      <c r="P151" s="44"/>
      <c r="Q151" s="44"/>
      <c r="R151" s="44"/>
      <c r="S151" s="44"/>
      <c r="T151" s="44"/>
      <c r="U151" s="44"/>
      <c r="V151" s="419"/>
      <c r="W151" s="419"/>
      <c r="X151" s="419"/>
      <c r="Y151" s="44"/>
      <c r="Z151" s="44"/>
      <c r="AA151" s="419"/>
      <c r="AB151" s="419"/>
      <c r="AC151" s="419"/>
      <c r="AD151" s="44"/>
      <c r="AE151" s="44"/>
    </row>
    <row r="152" spans="1:31" hidden="1">
      <c r="A152" s="516" t="s">
        <v>681</v>
      </c>
      <c r="B152" s="516"/>
      <c r="C152" s="516"/>
      <c r="D152" s="516"/>
      <c r="E152" s="516"/>
      <c r="F152" s="250"/>
      <c r="G152" s="250"/>
      <c r="H152" s="245">
        <v>181.73023255813959</v>
      </c>
      <c r="I152" s="245">
        <v>181.73023255813959</v>
      </c>
      <c r="J152" s="245">
        <v>295.82790697674426</v>
      </c>
      <c r="K152" s="245">
        <v>326.80465116279083</v>
      </c>
      <c r="L152" s="245">
        <v>310.80000000000013</v>
      </c>
      <c r="M152" s="245">
        <v>346.93953488372108</v>
      </c>
      <c r="N152" s="44"/>
      <c r="O152" s="44"/>
      <c r="P152" s="44"/>
      <c r="Q152" s="44"/>
      <c r="R152" s="44"/>
      <c r="S152" s="44"/>
      <c r="T152" s="44"/>
      <c r="U152" s="44"/>
      <c r="V152" s="419"/>
      <c r="W152" s="419"/>
      <c r="X152" s="419"/>
      <c r="Y152" s="44"/>
      <c r="Z152" s="44"/>
      <c r="AA152" s="419"/>
      <c r="AB152" s="419"/>
      <c r="AC152" s="419"/>
      <c r="AD152" s="44"/>
      <c r="AE152" s="44"/>
    </row>
    <row r="153" spans="1:31">
      <c r="A153" s="516" t="s">
        <v>681</v>
      </c>
      <c r="B153" s="516"/>
      <c r="C153" s="516"/>
      <c r="D153" s="516"/>
      <c r="E153" s="516"/>
      <c r="F153" s="250"/>
      <c r="G153" s="250"/>
      <c r="H153" s="245">
        <f t="shared" ref="H153:M153" si="113">H152*(1+$AE$10)*(1-$AE$9)</f>
        <v>181.73023255813959</v>
      </c>
      <c r="I153" s="245">
        <f t="shared" si="113"/>
        <v>181.73023255813959</v>
      </c>
      <c r="J153" s="245">
        <f t="shared" si="113"/>
        <v>295.82790697674426</v>
      </c>
      <c r="K153" s="245">
        <f t="shared" si="113"/>
        <v>326.80465116279083</v>
      </c>
      <c r="L153" s="245">
        <f t="shared" si="113"/>
        <v>310.80000000000013</v>
      </c>
      <c r="M153" s="245">
        <f t="shared" si="113"/>
        <v>346.93953488372108</v>
      </c>
      <c r="N153" s="46"/>
      <c r="O153" s="46"/>
      <c r="P153" s="46"/>
      <c r="Q153" s="46"/>
      <c r="R153" s="46"/>
      <c r="S153" s="46"/>
      <c r="T153" s="46"/>
      <c r="U153" s="46"/>
      <c r="V153" s="46"/>
      <c r="W153" s="46"/>
      <c r="X153" s="46"/>
      <c r="Y153" s="46"/>
      <c r="Z153" s="46"/>
      <c r="AA153" s="46"/>
      <c r="AB153" s="46"/>
      <c r="AC153" s="46"/>
      <c r="AD153" s="46"/>
      <c r="AE153" s="46"/>
    </row>
    <row r="154" spans="1:31">
      <c r="A154" s="29"/>
      <c r="B154" s="29"/>
      <c r="C154" s="29"/>
      <c r="D154" s="29"/>
      <c r="E154" s="29"/>
      <c r="F154" s="29"/>
      <c r="G154" s="29"/>
      <c r="H154" s="29"/>
      <c r="I154" s="29"/>
      <c r="J154" s="29"/>
      <c r="K154" s="29"/>
      <c r="L154" s="29"/>
      <c r="M154" s="29"/>
      <c r="N154" s="416"/>
      <c r="O154" s="416"/>
      <c r="P154" s="416"/>
      <c r="Q154" s="416"/>
      <c r="R154" s="416"/>
      <c r="S154" s="416"/>
      <c r="T154" s="416"/>
      <c r="U154" s="416"/>
      <c r="V154" s="416"/>
      <c r="W154" s="416"/>
      <c r="X154" s="416"/>
      <c r="Y154" s="416"/>
      <c r="Z154" s="416"/>
      <c r="AA154" s="416"/>
      <c r="AB154" s="416"/>
      <c r="AC154" s="416"/>
      <c r="AD154" s="416"/>
      <c r="AE154" s="416"/>
    </row>
    <row r="155" spans="1:31" ht="15">
      <c r="A155" s="91" t="s">
        <v>2617</v>
      </c>
      <c r="B155" s="271"/>
      <c r="C155" s="50"/>
      <c r="D155" s="50"/>
      <c r="E155" s="274"/>
      <c r="F155" s="50"/>
      <c r="G155" s="50"/>
      <c r="H155" s="26"/>
      <c r="I155" s="26"/>
      <c r="J155" s="26"/>
      <c r="K155" s="26"/>
      <c r="L155" s="26"/>
      <c r="M155" s="26"/>
      <c r="N155" s="30"/>
      <c r="O155" s="30"/>
      <c r="P155" s="30"/>
      <c r="Q155" s="30"/>
      <c r="R155" s="30"/>
      <c r="S155" s="30"/>
      <c r="T155" s="30"/>
      <c r="U155" s="30"/>
      <c r="V155" s="30"/>
      <c r="W155" s="30"/>
      <c r="X155" s="30"/>
      <c r="Y155" s="30"/>
      <c r="Z155" s="30"/>
      <c r="AA155" s="30"/>
      <c r="AB155" s="30"/>
      <c r="AC155" s="30"/>
      <c r="AD155" s="30"/>
      <c r="AE155" s="30"/>
    </row>
    <row r="156" spans="1:31">
      <c r="A156" s="247">
        <v>25</v>
      </c>
      <c r="B156" s="253" t="s">
        <v>539</v>
      </c>
      <c r="C156" s="267" t="s">
        <v>2619</v>
      </c>
      <c r="D156" s="133" t="s">
        <v>539</v>
      </c>
      <c r="E156" s="260">
        <v>39</v>
      </c>
      <c r="F156" s="262">
        <f>G156*(1+$AE$10)*(1-$AE$9)</f>
        <v>58.339534883720944</v>
      </c>
      <c r="G156" s="229">
        <v>58.339534883720944</v>
      </c>
      <c r="H156" s="415">
        <f>$H$153+F156</f>
        <v>240.06976744186053</v>
      </c>
      <c r="I156" s="415">
        <f>$I$153+F156</f>
        <v>240.06976744186053</v>
      </c>
      <c r="J156" s="415">
        <f>$J$153+F156</f>
        <v>354.1674418604652</v>
      </c>
      <c r="K156" s="415">
        <f>$K$153+F156</f>
        <v>385.14418604651178</v>
      </c>
      <c r="L156" s="415">
        <f>$L$153+F156</f>
        <v>369.13953488372107</v>
      </c>
      <c r="M156" s="415">
        <f>$M$153+F156</f>
        <v>405.27906976744202</v>
      </c>
      <c r="N156" s="47"/>
      <c r="O156" s="47"/>
      <c r="P156" s="47"/>
      <c r="Q156" s="47"/>
      <c r="R156" s="47"/>
      <c r="S156" s="47"/>
      <c r="T156" s="47"/>
      <c r="U156" s="47"/>
      <c r="V156" s="47"/>
      <c r="W156" s="47"/>
      <c r="X156" s="47"/>
      <c r="Y156" s="47"/>
      <c r="Z156" s="47"/>
      <c r="AA156" s="47"/>
      <c r="AB156" s="47"/>
      <c r="AC156" s="47"/>
      <c r="AD156" s="47"/>
      <c r="AE156" s="47"/>
    </row>
    <row r="157" spans="1:31">
      <c r="A157" s="247">
        <v>32</v>
      </c>
      <c r="B157" s="253" t="s">
        <v>539</v>
      </c>
      <c r="C157" s="267" t="s">
        <v>2620</v>
      </c>
      <c r="D157" s="133" t="s">
        <v>539</v>
      </c>
      <c r="E157" s="260">
        <v>84</v>
      </c>
      <c r="F157" s="262">
        <f>G157*(1+$AE$10)*(1-$AE$9)</f>
        <v>69.697674418604677</v>
      </c>
      <c r="G157" s="229">
        <v>69.697674418604677</v>
      </c>
      <c r="H157" s="415">
        <f>$H$153+F157</f>
        <v>251.42790697674428</v>
      </c>
      <c r="I157" s="415">
        <f>$I$153+F157</f>
        <v>251.42790697674428</v>
      </c>
      <c r="J157" s="415">
        <f>$J$153+F157</f>
        <v>365.52558139534892</v>
      </c>
      <c r="K157" s="415">
        <f>$K$153+F157</f>
        <v>396.5023255813955</v>
      </c>
      <c r="L157" s="415">
        <f>$L$153+F157</f>
        <v>380.49767441860479</v>
      </c>
      <c r="M157" s="415">
        <f>$M$153+F157</f>
        <v>416.63720930232574</v>
      </c>
      <c r="N157" s="47"/>
      <c r="O157" s="47"/>
      <c r="P157" s="47"/>
      <c r="Q157" s="47"/>
      <c r="R157" s="47"/>
      <c r="S157" s="47"/>
      <c r="T157" s="47"/>
      <c r="U157" s="47"/>
      <c r="V157" s="47"/>
      <c r="W157" s="47"/>
      <c r="X157" s="47"/>
      <c r="Y157" s="47"/>
      <c r="Z157" s="47"/>
      <c r="AA157" s="47"/>
      <c r="AB157" s="47"/>
      <c r="AC157" s="47"/>
      <c r="AD157" s="47"/>
      <c r="AE157" s="47"/>
    </row>
    <row r="158" spans="1:31">
      <c r="A158" s="247">
        <v>40</v>
      </c>
      <c r="B158" s="253" t="s">
        <v>539</v>
      </c>
      <c r="C158" s="267" t="s">
        <v>2621</v>
      </c>
      <c r="D158" s="133" t="s">
        <v>539</v>
      </c>
      <c r="E158" s="260">
        <v>156</v>
      </c>
      <c r="F158" s="262">
        <f>G158*(1+$AE$10)*(1-$AE$9)</f>
        <v>104.2883720930233</v>
      </c>
      <c r="G158" s="229">
        <v>104.2883720930233</v>
      </c>
      <c r="H158" s="415">
        <f>$H$153+F158</f>
        <v>286.01860465116289</v>
      </c>
      <c r="I158" s="415">
        <f>$I$153+F158</f>
        <v>286.01860465116289</v>
      </c>
      <c r="J158" s="415">
        <f>$J$153+F158</f>
        <v>400.11627906976753</v>
      </c>
      <c r="K158" s="415">
        <f>$K$153+F158</f>
        <v>431.09302325581416</v>
      </c>
      <c r="L158" s="415">
        <f>$L$153+F158</f>
        <v>415.08837209302339</v>
      </c>
      <c r="M158" s="415">
        <f>$M$153+F158</f>
        <v>451.22790697674441</v>
      </c>
      <c r="N158" s="47"/>
      <c r="O158" s="47"/>
      <c r="P158" s="47"/>
      <c r="Q158" s="47"/>
      <c r="R158" s="47"/>
      <c r="S158" s="47"/>
      <c r="T158" s="47"/>
      <c r="U158" s="47"/>
      <c r="V158" s="47"/>
      <c r="W158" s="47"/>
      <c r="X158" s="47"/>
      <c r="Y158" s="47"/>
      <c r="Z158" s="47"/>
      <c r="AA158" s="47"/>
      <c r="AB158" s="47"/>
      <c r="AC158" s="47"/>
      <c r="AD158" s="47"/>
      <c r="AE158" s="47"/>
    </row>
    <row r="159" spans="1:31">
      <c r="A159" s="247">
        <v>50</v>
      </c>
      <c r="B159" s="253" t="s">
        <v>539</v>
      </c>
      <c r="C159" s="267" t="s">
        <v>2622</v>
      </c>
      <c r="D159" s="133" t="s">
        <v>539</v>
      </c>
      <c r="E159" s="260">
        <v>243</v>
      </c>
      <c r="F159" s="262">
        <f>G159*(1+$AE$10)*(1-$AE$9)</f>
        <v>124.93953488372097</v>
      </c>
      <c r="G159" s="229">
        <v>124.93953488372097</v>
      </c>
      <c r="H159" s="415">
        <f>$H$153+F159</f>
        <v>306.66976744186059</v>
      </c>
      <c r="I159" s="415">
        <f>$I$153+F159</f>
        <v>306.66976744186059</v>
      </c>
      <c r="J159" s="415">
        <f>$J$153+F159</f>
        <v>420.76744186046523</v>
      </c>
      <c r="K159" s="415">
        <f>$K$153+F159</f>
        <v>451.7441860465118</v>
      </c>
      <c r="L159" s="415">
        <f>$L$153+F159</f>
        <v>435.73953488372109</v>
      </c>
      <c r="M159" s="415">
        <f>$M$153+F159</f>
        <v>471.87906976744205</v>
      </c>
      <c r="N159" s="47"/>
      <c r="O159" s="47"/>
      <c r="P159" s="47"/>
      <c r="Q159" s="47"/>
      <c r="R159" s="47"/>
      <c r="S159" s="47"/>
      <c r="T159" s="47"/>
      <c r="U159" s="47"/>
      <c r="V159" s="47"/>
      <c r="W159" s="47"/>
      <c r="X159" s="47"/>
      <c r="Y159" s="47"/>
      <c r="Z159" s="47"/>
      <c r="AA159" s="47"/>
      <c r="AB159" s="47"/>
      <c r="AC159" s="47"/>
      <c r="AD159" s="47"/>
      <c r="AE159" s="47"/>
    </row>
    <row r="160" spans="1:31">
      <c r="A160" s="47"/>
      <c r="B160" s="272"/>
      <c r="C160" s="137"/>
      <c r="D160" s="137"/>
      <c r="E160" s="45"/>
      <c r="F160" s="46"/>
      <c r="G160" s="46"/>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row>
    <row r="161" spans="1:31">
      <c r="A161" s="47"/>
      <c r="B161" s="272"/>
      <c r="C161" s="46"/>
      <c r="D161" s="46"/>
      <c r="E161" s="45"/>
      <c r="F161" s="46"/>
      <c r="G161" s="46"/>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row>
    <row r="162" spans="1:31">
      <c r="A162" s="287" t="s">
        <v>1885</v>
      </c>
      <c r="B162" s="288"/>
      <c r="C162" s="109"/>
      <c r="D162" s="109"/>
      <c r="E162" s="289"/>
      <c r="F162" s="109"/>
      <c r="G162" s="109"/>
      <c r="H162" s="290"/>
      <c r="I162" s="290"/>
      <c r="J162" s="290"/>
      <c r="K162" s="290"/>
      <c r="L162" s="290"/>
      <c r="M162" s="290"/>
      <c r="N162" s="290"/>
      <c r="O162" s="290"/>
      <c r="P162" s="290"/>
      <c r="Q162" s="290"/>
      <c r="R162" s="290"/>
      <c r="S162" s="290"/>
      <c r="T162" s="290"/>
      <c r="U162" s="290"/>
      <c r="V162" s="290"/>
      <c r="W162" s="290"/>
      <c r="X162" s="290"/>
      <c r="Y162" s="290"/>
      <c r="Z162" s="290"/>
      <c r="AA162" s="290"/>
      <c r="AB162" s="290"/>
      <c r="AC162" s="290"/>
      <c r="AD162" s="290"/>
      <c r="AE162" s="290"/>
    </row>
    <row r="163" spans="1:31">
      <c r="A163" s="291"/>
      <c r="B163" s="254"/>
      <c r="C163" s="46"/>
      <c r="D163" s="46"/>
      <c r="E163" s="45"/>
      <c r="F163" s="46"/>
      <c r="G163" s="46"/>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row>
    <row r="164" spans="1:31">
      <c r="A164" s="33" t="s">
        <v>1995</v>
      </c>
      <c r="B164" s="254"/>
      <c r="C164" s="137"/>
      <c r="D164" s="46"/>
      <c r="E164" s="45"/>
      <c r="F164" s="46"/>
      <c r="G164" s="46"/>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row>
    <row r="165" spans="1:31">
      <c r="A165" s="33" t="s">
        <v>1996</v>
      </c>
      <c r="B165" s="254"/>
      <c r="C165" s="46"/>
      <c r="D165" s="46"/>
      <c r="E165" s="45"/>
      <c r="F165" s="46"/>
      <c r="G165" s="46"/>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row>
    <row r="166" spans="1:31">
      <c r="A166" s="258"/>
      <c r="B166" s="255"/>
      <c r="C166" s="258"/>
      <c r="D166" s="258"/>
      <c r="E166" s="23"/>
      <c r="F166" s="258"/>
      <c r="G166" s="258"/>
      <c r="H166" s="23"/>
      <c r="I166" s="23"/>
      <c r="J166" s="23"/>
      <c r="K166" s="23"/>
      <c r="L166" s="23"/>
      <c r="M166" s="23"/>
      <c r="N166" s="23"/>
      <c r="O166" s="23"/>
      <c r="P166" s="23"/>
      <c r="Q166" s="23"/>
      <c r="R166" s="23"/>
      <c r="S166" s="23"/>
      <c r="T166" s="23"/>
      <c r="U166" s="23"/>
      <c r="V166" s="23"/>
      <c r="W166" s="23"/>
      <c r="X166" s="23"/>
      <c r="Y166" s="23"/>
      <c r="Z166" s="23"/>
      <c r="AA166" s="23"/>
      <c r="AB166" s="23"/>
      <c r="AC166" s="23"/>
      <c r="AD166" s="23"/>
      <c r="AE166" s="21"/>
    </row>
    <row r="167" spans="1:31">
      <c r="A167" s="519" t="s">
        <v>191</v>
      </c>
      <c r="B167" s="519"/>
      <c r="C167" s="519"/>
      <c r="D167" s="519"/>
      <c r="E167" s="519"/>
      <c r="F167" s="519"/>
      <c r="G167" s="519"/>
      <c r="H167" s="519"/>
      <c r="I167" s="519"/>
      <c r="J167" s="519"/>
      <c r="K167" s="519"/>
      <c r="L167" s="519"/>
      <c r="M167" s="519"/>
      <c r="N167" s="519"/>
      <c r="O167" s="519"/>
      <c r="P167" s="519"/>
      <c r="Q167" s="519"/>
      <c r="R167" s="519"/>
      <c r="S167" s="519"/>
      <c r="T167" s="519"/>
      <c r="U167" s="519"/>
      <c r="V167" s="519"/>
      <c r="W167" s="519"/>
      <c r="X167" s="519"/>
      <c r="Y167" s="519"/>
      <c r="Z167" s="519"/>
      <c r="AA167" s="519"/>
      <c r="AB167" s="519"/>
      <c r="AC167" s="519"/>
      <c r="AD167" s="519"/>
      <c r="AE167" s="290"/>
    </row>
    <row r="168" spans="1:31">
      <c r="A168" s="47"/>
      <c r="B168" s="272"/>
      <c r="C168" s="46"/>
      <c r="D168" s="46"/>
      <c r="E168" s="45"/>
      <c r="F168" s="46"/>
      <c r="G168" s="46"/>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row>
    <row r="169" spans="1:31">
      <c r="A169" s="259" t="s">
        <v>407</v>
      </c>
      <c r="B169" s="294"/>
      <c r="D169" s="259"/>
      <c r="E169" s="259"/>
      <c r="F169" s="259"/>
      <c r="G169" s="259"/>
      <c r="H169" s="259"/>
      <c r="I169" s="259"/>
      <c r="J169" s="259"/>
      <c r="K169" s="259"/>
      <c r="L169" s="259"/>
      <c r="M169" s="259"/>
      <c r="N169" s="294"/>
      <c r="O169" s="259" t="s">
        <v>408</v>
      </c>
      <c r="P169" s="259"/>
      <c r="Q169" s="46"/>
      <c r="R169" s="46"/>
      <c r="S169" s="47"/>
      <c r="T169" s="47"/>
      <c r="U169" s="47"/>
      <c r="V169" s="47"/>
      <c r="W169" s="47"/>
      <c r="X169" s="47"/>
      <c r="Y169" s="47"/>
      <c r="Z169" s="47"/>
      <c r="AA169" s="47"/>
      <c r="AB169" s="47"/>
      <c r="AC169" s="47"/>
      <c r="AD169" s="47"/>
      <c r="AE169" s="47"/>
    </row>
    <row r="170" spans="1:31">
      <c r="A170" s="293" t="s">
        <v>2016</v>
      </c>
      <c r="B170" s="270"/>
      <c r="C170" s="20"/>
      <c r="D170" s="293"/>
      <c r="E170" s="293"/>
      <c r="F170" s="293"/>
      <c r="G170" s="293"/>
      <c r="H170" s="293"/>
      <c r="I170" s="293"/>
      <c r="J170" s="293"/>
      <c r="K170" s="293"/>
      <c r="L170" s="293"/>
      <c r="M170" s="293"/>
      <c r="N170" s="270"/>
      <c r="O170" s="293" t="s">
        <v>2021</v>
      </c>
      <c r="P170" s="293"/>
      <c r="Q170" s="47"/>
      <c r="R170" s="47"/>
      <c r="S170" s="47"/>
      <c r="T170" s="47"/>
      <c r="U170" s="47"/>
      <c r="V170" s="47"/>
      <c r="W170" s="47"/>
      <c r="X170" s="47"/>
      <c r="Y170" s="47"/>
      <c r="Z170" s="47"/>
      <c r="AA170" s="47"/>
      <c r="AB170" s="47"/>
      <c r="AC170" s="47"/>
      <c r="AD170" s="47"/>
      <c r="AE170" s="47"/>
    </row>
    <row r="171" spans="1:31">
      <c r="A171" s="293" t="s">
        <v>2017</v>
      </c>
      <c r="B171" s="270"/>
      <c r="C171" s="20"/>
      <c r="D171" s="293"/>
      <c r="E171" s="293"/>
      <c r="F171" s="293"/>
      <c r="G171" s="293"/>
      <c r="H171" s="293"/>
      <c r="I171" s="293"/>
      <c r="J171" s="293"/>
      <c r="K171" s="293"/>
      <c r="L171" s="293"/>
      <c r="M171" s="293"/>
      <c r="N171" s="270"/>
      <c r="O171" s="293" t="s">
        <v>2022</v>
      </c>
      <c r="P171" s="293"/>
      <c r="Q171" s="47"/>
      <c r="R171" s="47"/>
      <c r="S171" s="47"/>
      <c r="T171" s="47"/>
      <c r="U171" s="47"/>
      <c r="V171" s="47"/>
      <c r="W171" s="47"/>
      <c r="X171" s="47"/>
      <c r="Y171" s="47"/>
      <c r="Z171" s="47"/>
      <c r="AA171" s="47"/>
      <c r="AB171" s="47"/>
      <c r="AC171" s="47"/>
      <c r="AD171" s="47"/>
      <c r="AE171" s="47"/>
    </row>
    <row r="172" spans="1:31">
      <c r="A172" s="293" t="s">
        <v>2018</v>
      </c>
      <c r="B172" s="270"/>
      <c r="C172" s="20"/>
      <c r="D172" s="293"/>
      <c r="E172" s="293"/>
      <c r="F172" s="293"/>
      <c r="G172" s="293"/>
      <c r="H172" s="293"/>
      <c r="I172" s="293"/>
      <c r="J172" s="293"/>
      <c r="K172" s="293"/>
      <c r="L172" s="293"/>
      <c r="M172" s="293"/>
      <c r="N172" s="270"/>
      <c r="O172" s="293" t="s">
        <v>2023</v>
      </c>
      <c r="P172" s="293"/>
      <c r="Q172" s="47"/>
      <c r="R172" s="47"/>
      <c r="S172" s="47"/>
      <c r="T172" s="47"/>
      <c r="U172" s="47"/>
      <c r="V172" s="47"/>
      <c r="W172" s="47"/>
      <c r="X172" s="47"/>
      <c r="Y172" s="47"/>
      <c r="Z172" s="47"/>
      <c r="AA172" s="47"/>
      <c r="AB172" s="47"/>
      <c r="AC172" s="47"/>
      <c r="AD172" s="47"/>
      <c r="AE172" s="47"/>
    </row>
    <row r="173" spans="1:31">
      <c r="A173" s="293" t="s">
        <v>2019</v>
      </c>
      <c r="B173" s="270"/>
      <c r="C173" s="20"/>
      <c r="D173" s="293"/>
      <c r="E173" s="165"/>
      <c r="F173" s="165"/>
      <c r="G173" s="165"/>
      <c r="H173" s="165"/>
      <c r="I173" s="165"/>
      <c r="J173" s="165"/>
      <c r="K173" s="165"/>
      <c r="L173" s="165"/>
      <c r="M173" s="165"/>
      <c r="N173" s="270"/>
      <c r="O173" s="293" t="s">
        <v>2024</v>
      </c>
      <c r="P173" s="165"/>
      <c r="Q173" s="47"/>
      <c r="R173" s="47"/>
      <c r="S173" s="47"/>
      <c r="T173" s="47"/>
      <c r="U173" s="47"/>
      <c r="V173" s="47"/>
      <c r="W173" s="47"/>
      <c r="X173" s="47"/>
      <c r="Y173" s="47"/>
      <c r="Z173" s="47"/>
      <c r="AA173" s="47"/>
      <c r="AB173" s="47"/>
      <c r="AC173" s="47"/>
      <c r="AD173" s="47"/>
      <c r="AE173" s="47"/>
    </row>
    <row r="174" spans="1:31">
      <c r="A174" s="293" t="s">
        <v>2020</v>
      </c>
      <c r="B174" s="270"/>
      <c r="C174" s="20"/>
      <c r="D174" s="293"/>
      <c r="E174" s="165"/>
      <c r="F174" s="165"/>
      <c r="G174" s="165"/>
      <c r="H174" s="165"/>
      <c r="I174" s="165"/>
      <c r="J174" s="165"/>
      <c r="K174" s="165"/>
      <c r="L174" s="165"/>
      <c r="M174" s="165"/>
      <c r="N174" s="270"/>
      <c r="O174" s="293" t="s">
        <v>2025</v>
      </c>
      <c r="P174" s="165"/>
      <c r="Q174" s="47"/>
      <c r="R174" s="47"/>
      <c r="S174" s="47"/>
      <c r="T174" s="47"/>
      <c r="U174" s="47"/>
      <c r="V174" s="47"/>
      <c r="W174" s="47"/>
      <c r="X174" s="47"/>
      <c r="Y174" s="47"/>
      <c r="Z174" s="47"/>
      <c r="AA174" s="47"/>
      <c r="AB174" s="47"/>
      <c r="AC174" s="47"/>
      <c r="AD174" s="47"/>
      <c r="AE174" s="47"/>
    </row>
    <row r="175" spans="1:31">
      <c r="A175" s="302"/>
      <c r="B175" s="293"/>
      <c r="C175" s="165"/>
      <c r="D175" s="165"/>
      <c r="E175" s="165"/>
      <c r="F175" s="165"/>
      <c r="G175" s="165"/>
      <c r="H175" s="165"/>
      <c r="I175" s="165"/>
      <c r="J175" s="165"/>
      <c r="K175" s="165"/>
      <c r="L175" s="165"/>
      <c r="M175" s="165"/>
      <c r="N175" s="270"/>
      <c r="O175" s="293" t="s">
        <v>2026</v>
      </c>
      <c r="P175" s="165"/>
      <c r="Q175" s="47"/>
      <c r="R175" s="47"/>
      <c r="S175" s="47"/>
      <c r="T175" s="47"/>
      <c r="U175" s="47"/>
      <c r="V175" s="47"/>
      <c r="W175" s="47"/>
      <c r="X175" s="47"/>
      <c r="Y175" s="47"/>
      <c r="Z175" s="47"/>
      <c r="AA175" s="47"/>
      <c r="AB175" s="47"/>
      <c r="AC175" s="47"/>
      <c r="AD175" s="47"/>
      <c r="AE175" s="47"/>
    </row>
    <row r="176" spans="1:31">
      <c r="A176" s="47"/>
      <c r="B176" s="300"/>
      <c r="C176" s="165"/>
      <c r="D176" s="165"/>
      <c r="E176" s="301"/>
      <c r="F176" s="165"/>
      <c r="G176" s="165"/>
      <c r="H176" s="301"/>
      <c r="I176" s="301"/>
      <c r="J176" s="301"/>
      <c r="K176" s="301"/>
      <c r="L176" s="301"/>
      <c r="M176" s="301"/>
      <c r="N176" s="270"/>
      <c r="O176" s="300"/>
      <c r="P176" s="301"/>
      <c r="Q176" s="44"/>
      <c r="R176" s="44"/>
      <c r="S176" s="44"/>
      <c r="T176" s="44"/>
      <c r="U176" s="44"/>
      <c r="V176" s="44"/>
      <c r="W176" s="44"/>
      <c r="X176" s="44"/>
      <c r="Y176" s="44"/>
      <c r="Z176" s="44"/>
      <c r="AA176" s="44"/>
      <c r="AB176" s="44"/>
      <c r="AC176" s="44"/>
      <c r="AD176" s="44"/>
      <c r="AE176" s="44"/>
    </row>
    <row r="178" spans="1:31">
      <c r="A178" s="557" t="s">
        <v>1215</v>
      </c>
      <c r="B178" s="557"/>
      <c r="C178" s="557"/>
      <c r="D178" s="557"/>
      <c r="E178" s="557"/>
      <c r="F178" s="557"/>
      <c r="G178" s="557"/>
      <c r="H178" s="557"/>
      <c r="I178" s="557"/>
      <c r="J178" s="557"/>
      <c r="K178" s="557"/>
      <c r="L178" s="557"/>
      <c r="M178" s="557"/>
      <c r="N178" s="557"/>
      <c r="O178" s="557"/>
      <c r="P178" s="557"/>
      <c r="Q178" s="557"/>
      <c r="R178" s="557"/>
      <c r="S178" s="557"/>
      <c r="T178" s="557"/>
      <c r="U178" s="557"/>
      <c r="V178" s="557"/>
      <c r="W178" s="557"/>
      <c r="X178" s="557"/>
      <c r="Y178" s="557"/>
      <c r="Z178" s="557"/>
      <c r="AA178" s="557"/>
      <c r="AB178" s="557"/>
      <c r="AC178" s="557"/>
      <c r="AD178" s="557"/>
      <c r="AE178" s="557"/>
    </row>
    <row r="179" spans="1:31">
      <c r="A179" s="525" t="s">
        <v>110</v>
      </c>
      <c r="B179" s="525"/>
      <c r="C179" s="525"/>
      <c r="D179" s="525"/>
      <c r="E179" s="525"/>
      <c r="F179" s="525"/>
      <c r="G179" s="525"/>
      <c r="H179" s="525"/>
      <c r="I179" s="525"/>
      <c r="J179" s="525"/>
      <c r="K179" s="525"/>
      <c r="L179" s="525"/>
      <c r="M179" s="525"/>
      <c r="N179" s="525"/>
      <c r="O179" s="525"/>
      <c r="P179" s="525"/>
      <c r="Q179" s="525"/>
      <c r="R179" s="525"/>
      <c r="S179" s="525"/>
      <c r="T179" s="525"/>
      <c r="U179" s="525"/>
      <c r="V179" s="525"/>
      <c r="W179" s="525"/>
      <c r="X179" s="525"/>
      <c r="Y179" s="525"/>
      <c r="Z179" s="525"/>
      <c r="AA179" s="525"/>
      <c r="AB179" s="525"/>
      <c r="AC179" s="525"/>
      <c r="AD179" s="525"/>
      <c r="AE179" s="525"/>
    </row>
  </sheetData>
  <sheetProtection selectLockedCells="1" selectUnlockedCells="1"/>
  <mergeCells count="78">
    <mergeCell ref="H123:AE123"/>
    <mergeCell ref="H124:AE124"/>
    <mergeCell ref="H118:AE118"/>
    <mergeCell ref="H119:AE119"/>
    <mergeCell ref="H125:AE125"/>
    <mergeCell ref="H116:AE116"/>
    <mergeCell ref="H117:AE117"/>
    <mergeCell ref="H120:AE120"/>
    <mergeCell ref="H121:AE121"/>
    <mergeCell ref="H122:AE122"/>
    <mergeCell ref="A167:AD167"/>
    <mergeCell ref="A178:AE178"/>
    <mergeCell ref="H126:AE126"/>
    <mergeCell ref="H127:AE127"/>
    <mergeCell ref="H132:AE132"/>
    <mergeCell ref="H133:AE133"/>
    <mergeCell ref="H134:AE134"/>
    <mergeCell ref="H135:AE135"/>
    <mergeCell ref="H128:AE128"/>
    <mergeCell ref="H130:AE130"/>
    <mergeCell ref="H138:AE138"/>
    <mergeCell ref="H139:AE139"/>
    <mergeCell ref="H129:AE129"/>
    <mergeCell ref="H131:AE131"/>
    <mergeCell ref="AA15:AE15"/>
    <mergeCell ref="A18:E18"/>
    <mergeCell ref="A12:A16"/>
    <mergeCell ref="B12:B16"/>
    <mergeCell ref="C12:C16"/>
    <mergeCell ref="E12:E16"/>
    <mergeCell ref="D12:D16"/>
    <mergeCell ref="G12:G16"/>
    <mergeCell ref="A17:E17"/>
    <mergeCell ref="H115:AE115"/>
    <mergeCell ref="A179:AE179"/>
    <mergeCell ref="A19:E19"/>
    <mergeCell ref="A21:E21"/>
    <mergeCell ref="V14:AE14"/>
    <mergeCell ref="H15:N15"/>
    <mergeCell ref="F12:F16"/>
    <mergeCell ref="H12:AE12"/>
    <mergeCell ref="H13:U13"/>
    <mergeCell ref="V13:AE13"/>
    <mergeCell ref="H14:U14"/>
    <mergeCell ref="O15:U15"/>
    <mergeCell ref="V15:Z15"/>
    <mergeCell ref="B7:R7"/>
    <mergeCell ref="B5:R5"/>
    <mergeCell ref="B8:R8"/>
    <mergeCell ref="B9:R9"/>
    <mergeCell ref="B10:R10"/>
    <mergeCell ref="G144:G148"/>
    <mergeCell ref="A153:E153"/>
    <mergeCell ref="H136:AE136"/>
    <mergeCell ref="H137:AE137"/>
    <mergeCell ref="B144:B148"/>
    <mergeCell ref="C144:C148"/>
    <mergeCell ref="D144:D148"/>
    <mergeCell ref="E144:E148"/>
    <mergeCell ref="H146:I146"/>
    <mergeCell ref="H144:M144"/>
    <mergeCell ref="J147:K147"/>
    <mergeCell ref="A20:E20"/>
    <mergeCell ref="A152:E152"/>
    <mergeCell ref="V145:AE145"/>
    <mergeCell ref="V146:AE146"/>
    <mergeCell ref="O147:U147"/>
    <mergeCell ref="V147:Z147"/>
    <mergeCell ref="AA147:AE147"/>
    <mergeCell ref="A144:A148"/>
    <mergeCell ref="J145:M145"/>
    <mergeCell ref="J146:M146"/>
    <mergeCell ref="F144:F148"/>
    <mergeCell ref="H145:I145"/>
    <mergeCell ref="A149:E149"/>
    <mergeCell ref="A150:E150"/>
    <mergeCell ref="A151:E151"/>
    <mergeCell ref="L147:M147"/>
  </mergeCells>
  <hyperlinks>
    <hyperlink ref="A179" location="1! Содержание.A1" display="ВЕРНУТЬСЯ К СОДЕРЖАНИЮ"/>
    <hyperlink ref="A179:AE179" location="'1. Содержание'!A1" display="ВЕРНУТЬСЯ К СОДЕРЖАНИЮ"/>
    <hyperlink ref="D35" r:id="rId1"/>
    <hyperlink ref="D36:D41" r:id="rId2" display="http://belimo.com.ua/files/file00333.pdf"/>
    <hyperlink ref="D26:D32" r:id="rId3" display="http://belimo.com.ua/files/file00333.pdf"/>
    <hyperlink ref="D44:D50" r:id="rId4" display="http://belimo.com.ua/files/file00333.pdf"/>
    <hyperlink ref="D53:D59" r:id="rId5" display="http://belimo.com.ua/files/file00333.pdf"/>
    <hyperlink ref="D66:D72" r:id="rId6" display="http://belimo.com.ua/files/file00333.pdf"/>
    <hyperlink ref="D83:D89" r:id="rId7" display="http://belimo.com.ua/files/file00333.pdf"/>
    <hyperlink ref="D92:D97" r:id="rId8" display="http://belimo.com.ua/files/file00333.pdf"/>
    <hyperlink ref="H17" r:id="rId9"/>
    <hyperlink ref="I17" r:id="rId10"/>
    <hyperlink ref="J17" r:id="rId11"/>
    <hyperlink ref="K17" r:id="rId12"/>
    <hyperlink ref="L17" r:id="rId13"/>
    <hyperlink ref="R17" r:id="rId14"/>
    <hyperlink ref="S17" r:id="rId15"/>
    <hyperlink ref="M17" r:id="rId16"/>
    <hyperlink ref="N17" r:id="rId17"/>
    <hyperlink ref="O17" r:id="rId18"/>
    <hyperlink ref="P17" r:id="rId19"/>
    <hyperlink ref="Q17" r:id="rId20"/>
    <hyperlink ref="T17" r:id="rId21"/>
    <hyperlink ref="U17" r:id="rId22"/>
    <hyperlink ref="V17" r:id="rId23"/>
    <hyperlink ref="Y17" r:id="rId24"/>
    <hyperlink ref="AD17" r:id="rId25"/>
    <hyperlink ref="Z17" r:id="rId26"/>
    <hyperlink ref="AE17" r:id="rId27"/>
    <hyperlink ref="AA17" r:id="rId28"/>
    <hyperlink ref="D120" r:id="rId29"/>
    <hyperlink ref="D121" r:id="rId30"/>
    <hyperlink ref="D122" r:id="rId31"/>
    <hyperlink ref="D123" r:id="rId32"/>
    <hyperlink ref="D115" r:id="rId33"/>
    <hyperlink ref="D117" r:id="rId34"/>
    <hyperlink ref="D124" r:id="rId35"/>
    <hyperlink ref="D125" r:id="rId36"/>
    <hyperlink ref="D126" r:id="rId37"/>
    <hyperlink ref="D127" r:id="rId38"/>
    <hyperlink ref="D118" r:id="rId39"/>
    <hyperlink ref="D132" r:id="rId40"/>
    <hyperlink ref="D133" r:id="rId41"/>
    <hyperlink ref="D134" r:id="rId42"/>
    <hyperlink ref="D135" r:id="rId43"/>
    <hyperlink ref="D119" r:id="rId44"/>
    <hyperlink ref="B5" location="'6. Шаровые откр-закр'!A125" display="* См. примечания и примеры расшифровки кодов приводов в нижней части данной страницы."/>
    <hyperlink ref="D100" r:id="rId45"/>
    <hyperlink ref="D101" r:id="rId46"/>
    <hyperlink ref="D102" r:id="rId47"/>
    <hyperlink ref="D103" r:id="rId48"/>
    <hyperlink ref="D104" r:id="rId49"/>
    <hyperlink ref="D105" r:id="rId50"/>
    <hyperlink ref="D106" r:id="rId51"/>
    <hyperlink ref="D107" r:id="rId52"/>
    <hyperlink ref="D108" r:id="rId53"/>
    <hyperlink ref="A178:AE178" location="'6. Шаровые откр-закр'!A1" display="ВЕРНУТЬСЯ НА НАЧАЛО СТРАНИЦЫ"/>
    <hyperlink ref="B7" r:id="rId54"/>
    <hyperlink ref="B8" r:id="rId55"/>
    <hyperlink ref="B9" r:id="rId56"/>
    <hyperlink ref="B10" r:id="rId57"/>
    <hyperlink ref="B5:R5" location="'6. Шаровые откр-закр'!A162" display="* См. примечания и примеры расшифровки кодов приводов в нижней части данной страницы."/>
    <hyperlink ref="D156:D159" r:id="rId58" display="http://belimo.com.ua/files/file00333.pdf"/>
    <hyperlink ref="H149" r:id="rId59"/>
    <hyperlink ref="I149" r:id="rId60"/>
    <hyperlink ref="L149" r:id="rId61"/>
    <hyperlink ref="M149" r:id="rId62"/>
    <hyperlink ref="J149" r:id="rId63"/>
    <hyperlink ref="K149" r:id="rId64"/>
    <hyperlink ref="D66" r:id="rId65"/>
    <hyperlink ref="D75" r:id="rId66"/>
    <hyperlink ref="D76" r:id="rId67"/>
    <hyperlink ref="D77" r:id="rId68"/>
    <hyperlink ref="D78" r:id="rId69"/>
    <hyperlink ref="D79" r:id="rId70"/>
    <hyperlink ref="D80" r:id="rId71"/>
  </hyperlinks>
  <pageMargins left="0.39374999999999999" right="0.19652777777777777" top="0.19652777777777777" bottom="0.19652777777777777" header="0.51180555555555551" footer="0.51180555555555551"/>
  <pageSetup paperSize="9" scale="86" firstPageNumber="0" orientation="landscape" horizontalDpi="300" verticalDpi="300" r:id="rId72"/>
  <headerFooter alignWithMargins="0"/>
  <ignoredErrors>
    <ignoredError sqref="H18:V18 H150:M150 W18:AA18 AB18:AE18" numberStoredAsText="1"/>
  </ignoredErrors>
  <drawing r:id="rId73"/>
</worksheet>
</file>

<file path=xl/worksheets/sheet7.xml><?xml version="1.0" encoding="utf-8"?>
<worksheet xmlns="http://schemas.openxmlformats.org/spreadsheetml/2006/main" xmlns:r="http://schemas.openxmlformats.org/officeDocument/2006/relationships">
  <sheetPr codeName="Лист10">
    <tabColor theme="9" tint="0.59999389629810485"/>
    <pageSetUpPr fitToPage="1"/>
  </sheetPr>
  <dimension ref="A1:AI279"/>
  <sheetViews>
    <sheetView zoomScaleNormal="100" zoomScaleSheetLayoutView="100" workbookViewId="0">
      <pane ySplit="24" topLeftCell="A25" activePane="bottomLeft" state="frozen"/>
      <selection pane="bottomLeft"/>
    </sheetView>
  </sheetViews>
  <sheetFormatPr defaultRowHeight="8.25" customHeight="1"/>
  <cols>
    <col min="1" max="1" width="3.7109375" style="37" customWidth="1"/>
    <col min="2" max="2" width="14.42578125" style="308" customWidth="1"/>
    <col min="3" max="3" width="4.42578125" style="303" customWidth="1"/>
    <col min="4" max="4" width="4.5703125" style="40" customWidth="1"/>
    <col min="5" max="5" width="7.42578125" style="308" customWidth="1"/>
    <col min="6" max="6" width="7.42578125" style="308" hidden="1" customWidth="1"/>
    <col min="7" max="7" width="5.28515625" style="36" customWidth="1"/>
    <col min="8" max="8" width="5.7109375" style="36" customWidth="1"/>
    <col min="9" max="10" width="5.28515625" style="36" customWidth="1"/>
    <col min="11" max="13" width="5.42578125" style="36" customWidth="1"/>
    <col min="14" max="14" width="5.28515625" style="36" customWidth="1"/>
    <col min="15" max="35" width="5.42578125" style="36" customWidth="1"/>
    <col min="36" max="16384" width="9.140625" style="36"/>
  </cols>
  <sheetData>
    <row r="1" spans="1:35" s="37" customFormat="1" ht="15.75">
      <c r="A1" s="372" t="s">
        <v>2439</v>
      </c>
      <c r="B1" s="372"/>
      <c r="C1" s="372"/>
      <c r="D1" s="372"/>
      <c r="E1" s="372"/>
      <c r="F1" s="372"/>
      <c r="G1" s="372"/>
      <c r="H1" s="372"/>
      <c r="I1" s="372"/>
      <c r="J1" s="372"/>
      <c r="K1" s="372"/>
      <c r="L1" s="372"/>
      <c r="M1" s="372"/>
      <c r="N1" s="372"/>
      <c r="O1" s="372"/>
      <c r="P1" s="372"/>
      <c r="Q1" s="372"/>
      <c r="R1" s="372"/>
      <c r="S1" s="372"/>
      <c r="T1" s="372"/>
      <c r="U1" s="372"/>
      <c r="V1" s="372"/>
      <c r="W1" s="372"/>
      <c r="X1" s="372"/>
      <c r="Y1" s="372"/>
      <c r="Z1" s="203"/>
      <c r="AA1" s="17"/>
      <c r="AB1" s="17"/>
      <c r="AC1" s="19"/>
      <c r="AD1" s="19"/>
      <c r="AE1" s="50"/>
      <c r="AF1" s="50"/>
      <c r="AG1" s="50"/>
      <c r="AH1" s="50"/>
      <c r="AI1" s="50"/>
    </row>
    <row r="2" spans="1:35" s="37" customFormat="1" ht="15.75">
      <c r="A2" s="203" t="s">
        <v>1865</v>
      </c>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17"/>
      <c r="AB2" s="17"/>
      <c r="AC2" s="19"/>
      <c r="AD2" s="19"/>
      <c r="AE2" s="50"/>
      <c r="AF2" s="50"/>
      <c r="AG2" s="50"/>
      <c r="AH2" s="50"/>
      <c r="AI2" s="50"/>
    </row>
    <row r="3" spans="1:35" s="37" customFormat="1" ht="15.75">
      <c r="A3" s="115" t="s">
        <v>3165</v>
      </c>
      <c r="B3" s="167"/>
      <c r="C3" s="167"/>
      <c r="D3" s="167"/>
      <c r="E3" s="167"/>
      <c r="F3" s="167"/>
      <c r="G3" s="167"/>
      <c r="H3" s="167"/>
      <c r="I3" s="167"/>
      <c r="J3" s="167"/>
      <c r="K3" s="167"/>
      <c r="L3" s="167"/>
      <c r="M3" s="167"/>
      <c r="N3" s="167"/>
      <c r="O3" s="167"/>
      <c r="P3" s="167"/>
      <c r="Q3" s="167"/>
      <c r="R3" s="167"/>
      <c r="S3" s="167"/>
      <c r="T3" s="167"/>
      <c r="U3" s="167"/>
      <c r="V3" s="167"/>
      <c r="W3" s="167"/>
      <c r="X3" s="167"/>
      <c r="Y3" s="167"/>
      <c r="Z3" s="167"/>
      <c r="AA3" s="17"/>
      <c r="AB3" s="17"/>
      <c r="AC3" s="19"/>
      <c r="AD3" s="19"/>
      <c r="AE3" s="50"/>
      <c r="AF3" s="50"/>
      <c r="AG3" s="50"/>
      <c r="AH3" s="50"/>
      <c r="AI3" s="50"/>
    </row>
    <row r="4" spans="1:35" s="37" customFormat="1" ht="12.75">
      <c r="A4" s="469" t="s">
        <v>2966</v>
      </c>
      <c r="B4" s="18"/>
      <c r="C4" s="17"/>
      <c r="D4" s="17"/>
      <c r="E4" s="17"/>
      <c r="F4" s="17"/>
      <c r="G4" s="17"/>
      <c r="H4" s="17"/>
      <c r="I4" s="17"/>
      <c r="J4" s="17"/>
      <c r="K4" s="17"/>
      <c r="L4" s="17"/>
      <c r="M4" s="17"/>
      <c r="N4" s="17"/>
      <c r="O4" s="17"/>
      <c r="P4" s="17"/>
      <c r="Q4" s="17"/>
      <c r="R4" s="17"/>
      <c r="S4" s="17"/>
      <c r="T4" s="17"/>
      <c r="U4" s="17"/>
      <c r="V4" s="17"/>
      <c r="W4" s="17"/>
      <c r="X4" s="17"/>
      <c r="Y4" s="17"/>
      <c r="Z4" s="17"/>
      <c r="AA4" s="17"/>
      <c r="AB4" s="17"/>
      <c r="AC4" s="19"/>
      <c r="AD4" s="19"/>
      <c r="AE4" s="50"/>
      <c r="AF4" s="50"/>
      <c r="AG4" s="50"/>
      <c r="AH4" s="50"/>
      <c r="AI4" s="50"/>
    </row>
    <row r="5" spans="1:35" s="37" customFormat="1" ht="12.75">
      <c r="A5" s="268"/>
      <c r="B5" s="517" t="s">
        <v>2418</v>
      </c>
      <c r="C5" s="517"/>
      <c r="D5" s="517"/>
      <c r="E5" s="517"/>
      <c r="F5" s="517"/>
      <c r="G5" s="517"/>
      <c r="H5" s="517"/>
      <c r="I5" s="517"/>
      <c r="J5" s="517"/>
      <c r="K5" s="517"/>
      <c r="L5" s="517"/>
      <c r="M5" s="517"/>
      <c r="N5" s="517"/>
      <c r="O5" s="517"/>
      <c r="P5" s="517"/>
      <c r="Q5" s="517"/>
      <c r="R5" s="517"/>
      <c r="S5" s="17"/>
      <c r="T5" s="17"/>
      <c r="U5" s="17"/>
      <c r="V5" s="17"/>
      <c r="W5" s="17"/>
      <c r="X5" s="17"/>
      <c r="Y5" s="17"/>
      <c r="Z5" s="17"/>
      <c r="AA5" s="17"/>
      <c r="AB5" s="17"/>
      <c r="AC5" s="19"/>
      <c r="AD5" s="19"/>
      <c r="AE5" s="50"/>
      <c r="AF5" s="50"/>
      <c r="AG5" s="50"/>
      <c r="AH5" s="50"/>
      <c r="AI5" s="50"/>
    </row>
    <row r="6" spans="1:35" s="37" customFormat="1" ht="12.75">
      <c r="A6" s="268"/>
      <c r="B6" s="18"/>
      <c r="C6" s="17"/>
      <c r="D6" s="17"/>
      <c r="E6" s="17"/>
      <c r="F6" s="17"/>
      <c r="G6" s="17"/>
      <c r="H6" s="17"/>
      <c r="I6" s="17"/>
      <c r="J6" s="17"/>
      <c r="K6" s="17"/>
      <c r="L6" s="17"/>
      <c r="M6" s="17"/>
      <c r="N6" s="17"/>
      <c r="O6" s="17"/>
      <c r="P6" s="17"/>
      <c r="Q6" s="17"/>
      <c r="R6" s="20"/>
      <c r="S6" s="20"/>
      <c r="T6" s="17"/>
      <c r="U6" s="17"/>
      <c r="V6" s="17"/>
      <c r="W6" s="17"/>
      <c r="X6" s="17"/>
      <c r="Y6" s="17"/>
      <c r="Z6" s="17"/>
      <c r="AA6" s="17"/>
      <c r="AB6" s="17"/>
      <c r="AC6" s="19"/>
      <c r="AD6" s="19"/>
      <c r="AE6" s="50"/>
      <c r="AF6" s="50"/>
      <c r="AG6" s="50"/>
      <c r="AH6" s="50"/>
      <c r="AI6" s="50"/>
    </row>
    <row r="7" spans="1:35" s="37" customFormat="1" ht="12.75">
      <c r="A7" s="33"/>
      <c r="B7" s="517" t="s">
        <v>1997</v>
      </c>
      <c r="C7" s="517"/>
      <c r="D7" s="517"/>
      <c r="E7" s="517"/>
      <c r="F7" s="517"/>
      <c r="G7" s="517"/>
      <c r="H7" s="517"/>
      <c r="I7" s="517"/>
      <c r="J7" s="517"/>
      <c r="K7" s="517"/>
      <c r="L7" s="517"/>
      <c r="M7" s="517"/>
      <c r="N7" s="517"/>
      <c r="O7" s="517"/>
      <c r="P7" s="517"/>
      <c r="Q7" s="517"/>
      <c r="R7" s="517"/>
      <c r="S7" s="286"/>
      <c r="T7" s="17"/>
      <c r="U7" s="17"/>
      <c r="V7" s="17"/>
      <c r="W7" s="17"/>
      <c r="X7" s="17"/>
      <c r="Y7" s="17"/>
      <c r="Z7" s="17"/>
      <c r="AA7" s="17"/>
      <c r="AB7" s="17"/>
      <c r="AC7" s="19"/>
      <c r="AD7" s="19"/>
      <c r="AE7" s="50"/>
      <c r="AF7" s="50"/>
      <c r="AG7" s="50"/>
      <c r="AH7" s="50"/>
      <c r="AI7" s="50"/>
    </row>
    <row r="8" spans="1:35" s="37" customFormat="1" ht="12.75">
      <c r="A8" s="33"/>
      <c r="B8" s="517" t="s">
        <v>2432</v>
      </c>
      <c r="C8" s="517"/>
      <c r="D8" s="517"/>
      <c r="E8" s="517"/>
      <c r="F8" s="517"/>
      <c r="G8" s="517"/>
      <c r="H8" s="517"/>
      <c r="I8" s="517"/>
      <c r="J8" s="517"/>
      <c r="K8" s="517"/>
      <c r="L8" s="517"/>
      <c r="M8" s="517"/>
      <c r="N8" s="517"/>
      <c r="O8" s="517"/>
      <c r="P8" s="517"/>
      <c r="Q8" s="517"/>
      <c r="R8" s="517"/>
      <c r="S8" s="286"/>
      <c r="T8" s="20"/>
      <c r="U8" s="20"/>
      <c r="V8" s="20"/>
      <c r="W8" s="20"/>
      <c r="X8" s="20"/>
      <c r="Y8" s="20"/>
      <c r="Z8" s="20"/>
      <c r="AA8" s="20"/>
      <c r="AB8" s="20"/>
      <c r="AC8" s="20"/>
      <c r="AD8" s="20"/>
      <c r="AE8" s="50"/>
      <c r="AF8" s="50"/>
      <c r="AG8" s="50"/>
      <c r="AH8" s="50"/>
      <c r="AI8" s="50"/>
    </row>
    <row r="9" spans="1:35" s="37" customFormat="1" ht="12.75">
      <c r="A9" s="33"/>
      <c r="B9" s="517" t="s">
        <v>1989</v>
      </c>
      <c r="C9" s="517"/>
      <c r="D9" s="517"/>
      <c r="E9" s="517"/>
      <c r="F9" s="517"/>
      <c r="G9" s="517"/>
      <c r="H9" s="517"/>
      <c r="I9" s="517"/>
      <c r="J9" s="517"/>
      <c r="K9" s="517"/>
      <c r="L9" s="517"/>
      <c r="M9" s="517"/>
      <c r="N9" s="517"/>
      <c r="O9" s="517"/>
      <c r="P9" s="517"/>
      <c r="Q9" s="517"/>
      <c r="R9" s="517"/>
      <c r="S9" s="286"/>
      <c r="T9" s="20"/>
      <c r="U9" s="20"/>
      <c r="V9" s="20"/>
      <c r="W9" s="20"/>
      <c r="X9" s="20"/>
      <c r="Y9" s="20"/>
      <c r="Z9" s="20"/>
      <c r="AA9" s="20"/>
      <c r="AB9" s="20"/>
      <c r="AC9" s="20"/>
      <c r="AD9" s="20"/>
      <c r="AE9" s="50"/>
      <c r="AF9" s="50"/>
      <c r="AG9" s="50"/>
      <c r="AH9" s="50"/>
      <c r="AI9" s="50"/>
    </row>
    <row r="10" spans="1:35" s="37" customFormat="1" ht="12.75">
      <c r="A10" s="33"/>
      <c r="B10" s="517" t="s">
        <v>2430</v>
      </c>
      <c r="C10" s="517"/>
      <c r="D10" s="517"/>
      <c r="E10" s="517"/>
      <c r="F10" s="517"/>
      <c r="G10" s="517"/>
      <c r="H10" s="517"/>
      <c r="I10" s="517"/>
      <c r="J10" s="517"/>
      <c r="K10" s="517"/>
      <c r="L10" s="517"/>
      <c r="M10" s="517"/>
      <c r="N10" s="517"/>
      <c r="O10" s="517"/>
      <c r="P10" s="517"/>
      <c r="Q10" s="517"/>
      <c r="R10" s="517"/>
      <c r="S10" s="286"/>
      <c r="T10" s="20"/>
      <c r="U10" s="20"/>
      <c r="V10" s="20"/>
      <c r="W10" s="20"/>
      <c r="X10" s="20"/>
      <c r="Y10" s="20"/>
      <c r="Z10" s="20"/>
      <c r="AA10" s="20"/>
      <c r="AB10" s="20"/>
      <c r="AC10" s="20"/>
      <c r="AD10" s="20"/>
      <c r="AE10" s="50"/>
      <c r="AF10" s="50"/>
      <c r="AG10" s="50"/>
      <c r="AH10" s="50"/>
      <c r="AI10" s="50"/>
    </row>
    <row r="11" spans="1:35" s="37" customFormat="1" ht="12.75">
      <c r="A11" s="33"/>
      <c r="B11" s="517" t="s">
        <v>1991</v>
      </c>
      <c r="C11" s="517"/>
      <c r="D11" s="517"/>
      <c r="E11" s="517"/>
      <c r="F11" s="517"/>
      <c r="G11" s="517"/>
      <c r="H11" s="517"/>
      <c r="I11" s="517"/>
      <c r="J11" s="517"/>
      <c r="K11" s="517"/>
      <c r="L11" s="517"/>
      <c r="M11" s="517"/>
      <c r="N11" s="517"/>
      <c r="O11" s="517"/>
      <c r="P11" s="517"/>
      <c r="Q11" s="517"/>
      <c r="R11" s="517"/>
      <c r="S11" s="286"/>
      <c r="T11" s="20"/>
      <c r="U11" s="20"/>
      <c r="V11" s="20"/>
      <c r="W11" s="20"/>
      <c r="X11" s="20"/>
      <c r="Y11" s="20"/>
      <c r="Z11" s="20"/>
      <c r="AA11" s="20"/>
      <c r="AB11" s="20"/>
      <c r="AC11" s="20"/>
      <c r="AD11" s="20"/>
      <c r="AE11" s="50"/>
      <c r="AF11" s="50"/>
      <c r="AG11" s="435" t="s">
        <v>2746</v>
      </c>
      <c r="AH11" s="85"/>
      <c r="AI11" s="436">
        <v>0</v>
      </c>
    </row>
    <row r="12" spans="1:35" s="37" customFormat="1" ht="12.75">
      <c r="A12" s="33"/>
      <c r="B12" s="517" t="s">
        <v>1993</v>
      </c>
      <c r="C12" s="517"/>
      <c r="D12" s="517"/>
      <c r="E12" s="517"/>
      <c r="F12" s="517"/>
      <c r="G12" s="517"/>
      <c r="H12" s="517"/>
      <c r="I12" s="517"/>
      <c r="J12" s="517"/>
      <c r="K12" s="517"/>
      <c r="L12" s="517"/>
      <c r="M12" s="517"/>
      <c r="N12" s="517"/>
      <c r="O12" s="517"/>
      <c r="P12" s="517"/>
      <c r="Q12" s="517"/>
      <c r="R12" s="517"/>
      <c r="S12" s="286"/>
      <c r="T12" s="20"/>
      <c r="U12" s="20"/>
      <c r="V12" s="20"/>
      <c r="W12" s="20"/>
      <c r="X12" s="20"/>
      <c r="Y12" s="20"/>
      <c r="Z12" s="20"/>
      <c r="AA12" s="20"/>
      <c r="AB12" s="20"/>
      <c r="AC12" s="20"/>
      <c r="AD12" s="20"/>
      <c r="AE12" s="50"/>
      <c r="AF12" s="50"/>
      <c r="AG12" s="434" t="s">
        <v>2967</v>
      </c>
      <c r="AH12" s="434"/>
      <c r="AI12" s="436">
        <v>0</v>
      </c>
    </row>
    <row r="13" spans="1:35" ht="12.75"/>
    <row r="14" spans="1:35" ht="11.25" customHeight="1">
      <c r="A14" s="578" t="s">
        <v>2121</v>
      </c>
      <c r="B14" s="575" t="s">
        <v>508</v>
      </c>
      <c r="C14" s="530" t="s">
        <v>2122</v>
      </c>
      <c r="D14" s="566" t="s">
        <v>728</v>
      </c>
      <c r="E14" s="575" t="s">
        <v>160</v>
      </c>
      <c r="F14" s="575" t="s">
        <v>160</v>
      </c>
      <c r="G14" s="569" t="s">
        <v>1870</v>
      </c>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1"/>
    </row>
    <row r="15" spans="1:35" ht="12" customHeight="1">
      <c r="A15" s="579"/>
      <c r="B15" s="576"/>
      <c r="C15" s="531"/>
      <c r="D15" s="567"/>
      <c r="E15" s="576"/>
      <c r="F15" s="576"/>
      <c r="G15" s="560" t="s">
        <v>2123</v>
      </c>
      <c r="H15" s="561"/>
      <c r="I15" s="561"/>
      <c r="J15" s="561"/>
      <c r="K15" s="561"/>
      <c r="L15" s="561"/>
      <c r="M15" s="561"/>
      <c r="N15" s="561"/>
      <c r="O15" s="561"/>
      <c r="P15" s="561"/>
      <c r="Q15" s="561"/>
      <c r="R15" s="561"/>
      <c r="S15" s="561"/>
      <c r="T15" s="561"/>
      <c r="U15" s="561"/>
      <c r="V15" s="561"/>
      <c r="W15" s="561"/>
      <c r="X15" s="562"/>
      <c r="Y15" s="546" t="s">
        <v>2124</v>
      </c>
      <c r="Z15" s="547"/>
      <c r="AA15" s="547"/>
      <c r="AB15" s="547"/>
      <c r="AC15" s="547"/>
      <c r="AD15" s="547"/>
      <c r="AE15" s="547"/>
      <c r="AF15" s="547"/>
      <c r="AG15" s="547"/>
      <c r="AH15" s="547"/>
      <c r="AI15" s="548"/>
    </row>
    <row r="16" spans="1:35" ht="12" customHeight="1">
      <c r="A16" s="579"/>
      <c r="B16" s="576"/>
      <c r="C16" s="531"/>
      <c r="D16" s="567"/>
      <c r="E16" s="576"/>
      <c r="F16" s="576"/>
      <c r="G16" s="560" t="s">
        <v>2125</v>
      </c>
      <c r="H16" s="561"/>
      <c r="I16" s="561"/>
      <c r="J16" s="561"/>
      <c r="K16" s="561"/>
      <c r="L16" s="561"/>
      <c r="M16" s="561"/>
      <c r="N16" s="561"/>
      <c r="O16" s="562"/>
      <c r="P16" s="560" t="s">
        <v>2126</v>
      </c>
      <c r="Q16" s="561"/>
      <c r="R16" s="561"/>
      <c r="S16" s="561"/>
      <c r="T16" s="561"/>
      <c r="U16" s="561"/>
      <c r="V16" s="561"/>
      <c r="W16" s="561"/>
      <c r="X16" s="562"/>
      <c r="Y16" s="560" t="s">
        <v>1983</v>
      </c>
      <c r="Z16" s="561"/>
      <c r="AA16" s="561"/>
      <c r="AB16" s="561"/>
      <c r="AC16" s="561"/>
      <c r="AD16" s="561"/>
      <c r="AE16" s="562"/>
      <c r="AF16" s="546" t="s">
        <v>2933</v>
      </c>
      <c r="AG16" s="547"/>
      <c r="AH16" s="547"/>
      <c r="AI16" s="548"/>
    </row>
    <row r="17" spans="1:35" ht="12" customHeight="1">
      <c r="A17" s="579"/>
      <c r="B17" s="576"/>
      <c r="C17" s="531"/>
      <c r="D17" s="567"/>
      <c r="E17" s="576"/>
      <c r="F17" s="576"/>
      <c r="G17" s="560" t="s">
        <v>1875</v>
      </c>
      <c r="H17" s="561"/>
      <c r="I17" s="561"/>
      <c r="J17" s="562"/>
      <c r="K17" s="560" t="s">
        <v>1878</v>
      </c>
      <c r="L17" s="561"/>
      <c r="M17" s="561"/>
      <c r="N17" s="561"/>
      <c r="O17" s="562"/>
      <c r="P17" s="560" t="s">
        <v>1875</v>
      </c>
      <c r="Q17" s="561"/>
      <c r="R17" s="561"/>
      <c r="S17" s="561"/>
      <c r="T17" s="561"/>
      <c r="U17" s="561"/>
      <c r="V17" s="561"/>
      <c r="W17" s="561"/>
      <c r="X17" s="562"/>
      <c r="Y17" s="560" t="s">
        <v>1882</v>
      </c>
      <c r="Z17" s="561"/>
      <c r="AA17" s="562"/>
      <c r="AB17" s="560" t="s">
        <v>1883</v>
      </c>
      <c r="AC17" s="561"/>
      <c r="AD17" s="561"/>
      <c r="AE17" s="562"/>
      <c r="AF17" s="560" t="s">
        <v>1882</v>
      </c>
      <c r="AG17" s="561"/>
      <c r="AH17" s="561"/>
      <c r="AI17" s="562"/>
    </row>
    <row r="18" spans="1:35" ht="90.75" customHeight="1">
      <c r="A18" s="580"/>
      <c r="B18" s="577"/>
      <c r="C18" s="532"/>
      <c r="D18" s="568"/>
      <c r="E18" s="577"/>
      <c r="F18" s="577"/>
      <c r="G18" s="304" t="s">
        <v>2097</v>
      </c>
      <c r="H18" s="304" t="s">
        <v>2098</v>
      </c>
      <c r="I18" s="304" t="s">
        <v>2099</v>
      </c>
      <c r="J18" s="304" t="s">
        <v>2100</v>
      </c>
      <c r="K18" s="304" t="s">
        <v>2101</v>
      </c>
      <c r="L18" s="304" t="s">
        <v>2102</v>
      </c>
      <c r="M18" s="304" t="s">
        <v>2930</v>
      </c>
      <c r="N18" s="304" t="s">
        <v>2103</v>
      </c>
      <c r="O18" s="304" t="s">
        <v>2104</v>
      </c>
      <c r="P18" s="304" t="s">
        <v>2105</v>
      </c>
      <c r="Q18" s="304" t="s">
        <v>2106</v>
      </c>
      <c r="R18" s="304" t="s">
        <v>2107</v>
      </c>
      <c r="S18" s="304" t="s">
        <v>2108</v>
      </c>
      <c r="T18" s="304" t="s">
        <v>2109</v>
      </c>
      <c r="U18" s="304" t="s">
        <v>2110</v>
      </c>
      <c r="V18" s="304" t="s">
        <v>2111</v>
      </c>
      <c r="W18" s="304" t="s">
        <v>2112</v>
      </c>
      <c r="X18" s="304" t="s">
        <v>2113</v>
      </c>
      <c r="Y18" s="304" t="s">
        <v>2942</v>
      </c>
      <c r="Z18" s="304" t="s">
        <v>2114</v>
      </c>
      <c r="AA18" s="304" t="s">
        <v>2115</v>
      </c>
      <c r="AB18" s="304" t="s">
        <v>2943</v>
      </c>
      <c r="AC18" s="304" t="s">
        <v>2116</v>
      </c>
      <c r="AD18" s="304" t="s">
        <v>2932</v>
      </c>
      <c r="AE18" s="304" t="s">
        <v>2117</v>
      </c>
      <c r="AF18" s="458" t="s">
        <v>2944</v>
      </c>
      <c r="AG18" s="304" t="s">
        <v>2118</v>
      </c>
      <c r="AH18" s="304" t="s">
        <v>2119</v>
      </c>
      <c r="AI18" s="304" t="s">
        <v>2120</v>
      </c>
    </row>
    <row r="19" spans="1:35" ht="12.75">
      <c r="A19" s="583" t="s">
        <v>1951</v>
      </c>
      <c r="B19" s="583"/>
      <c r="C19" s="583"/>
      <c r="D19" s="583"/>
      <c r="E19" s="250"/>
      <c r="F19" s="250"/>
      <c r="G19" s="283" t="s">
        <v>2214</v>
      </c>
      <c r="H19" s="283" t="s">
        <v>2215</v>
      </c>
      <c r="I19" s="283" t="s">
        <v>2216</v>
      </c>
      <c r="J19" s="283" t="s">
        <v>2217</v>
      </c>
      <c r="K19" s="283" t="s">
        <v>2214</v>
      </c>
      <c r="L19" s="283" t="s">
        <v>2215</v>
      </c>
      <c r="M19" s="283" t="s">
        <v>2215</v>
      </c>
      <c r="N19" s="283" t="s">
        <v>2216</v>
      </c>
      <c r="O19" s="283" t="s">
        <v>2217</v>
      </c>
      <c r="P19" s="283" t="s">
        <v>2218</v>
      </c>
      <c r="Q19" s="283" t="s">
        <v>2218</v>
      </c>
      <c r="R19" s="283" t="s">
        <v>2219</v>
      </c>
      <c r="S19" s="283" t="s">
        <v>2219</v>
      </c>
      <c r="T19" s="283" t="s">
        <v>2220</v>
      </c>
      <c r="U19" s="283" t="s">
        <v>2220</v>
      </c>
      <c r="V19" s="283" t="s">
        <v>2221</v>
      </c>
      <c r="W19" s="283" t="s">
        <v>2221</v>
      </c>
      <c r="X19" s="283" t="s">
        <v>2222</v>
      </c>
      <c r="Y19" s="283" t="s">
        <v>539</v>
      </c>
      <c r="Z19" s="283" t="s">
        <v>2223</v>
      </c>
      <c r="AA19" s="283" t="s">
        <v>2224</v>
      </c>
      <c r="AB19" s="283" t="s">
        <v>539</v>
      </c>
      <c r="AC19" s="283" t="s">
        <v>2225</v>
      </c>
      <c r="AD19" s="283" t="s">
        <v>2225</v>
      </c>
      <c r="AE19" s="283" t="s">
        <v>2226</v>
      </c>
      <c r="AF19" s="283" t="s">
        <v>539</v>
      </c>
      <c r="AG19" s="283" t="s">
        <v>2227</v>
      </c>
      <c r="AH19" s="283" t="s">
        <v>2227</v>
      </c>
      <c r="AI19" s="283" t="s">
        <v>2228</v>
      </c>
    </row>
    <row r="20" spans="1:35" ht="12.75">
      <c r="A20" s="583" t="s">
        <v>729</v>
      </c>
      <c r="B20" s="583"/>
      <c r="C20" s="583"/>
      <c r="D20" s="583"/>
      <c r="E20" s="250"/>
      <c r="F20" s="250"/>
      <c r="G20" s="248">
        <v>500</v>
      </c>
      <c r="H20" s="248">
        <v>1000</v>
      </c>
      <c r="I20" s="248">
        <v>1500</v>
      </c>
      <c r="J20" s="248">
        <v>2500</v>
      </c>
      <c r="K20" s="248">
        <v>500</v>
      </c>
      <c r="L20" s="248">
        <v>1000</v>
      </c>
      <c r="M20" s="248">
        <v>1000</v>
      </c>
      <c r="N20" s="248">
        <v>1500</v>
      </c>
      <c r="O20" s="248">
        <v>2500</v>
      </c>
      <c r="P20" s="248">
        <v>500</v>
      </c>
      <c r="Q20" s="248">
        <v>500</v>
      </c>
      <c r="R20" s="248">
        <v>1000</v>
      </c>
      <c r="S20" s="248">
        <v>1000</v>
      </c>
      <c r="T20" s="248">
        <v>1500</v>
      </c>
      <c r="U20" s="248">
        <v>1500</v>
      </c>
      <c r="V20" s="248">
        <v>2500</v>
      </c>
      <c r="W20" s="248">
        <v>2500</v>
      </c>
      <c r="X20" s="248">
        <v>4500</v>
      </c>
      <c r="Y20" s="248">
        <v>500</v>
      </c>
      <c r="Z20" s="248">
        <v>1000</v>
      </c>
      <c r="AA20" s="248">
        <v>2000</v>
      </c>
      <c r="AB20" s="248">
        <v>500</v>
      </c>
      <c r="AC20" s="248">
        <v>1000</v>
      </c>
      <c r="AD20" s="248">
        <v>1000</v>
      </c>
      <c r="AE20" s="248">
        <v>2000</v>
      </c>
      <c r="AF20" s="248">
        <v>500</v>
      </c>
      <c r="AG20" s="248">
        <v>1000</v>
      </c>
      <c r="AH20" s="248">
        <v>1000</v>
      </c>
      <c r="AI20" s="248">
        <v>2000</v>
      </c>
    </row>
    <row r="21" spans="1:35" ht="12.75">
      <c r="A21" s="583" t="s">
        <v>730</v>
      </c>
      <c r="B21" s="583"/>
      <c r="C21" s="583"/>
      <c r="D21" s="583"/>
      <c r="E21" s="250"/>
      <c r="F21" s="250"/>
      <c r="G21" s="248">
        <v>15</v>
      </c>
      <c r="H21" s="248">
        <v>20</v>
      </c>
      <c r="I21" s="248">
        <v>20</v>
      </c>
      <c r="J21" s="248">
        <v>40</v>
      </c>
      <c r="K21" s="248">
        <v>15</v>
      </c>
      <c r="L21" s="248">
        <v>20</v>
      </c>
      <c r="M21" s="248">
        <v>20</v>
      </c>
      <c r="N21" s="248">
        <v>20</v>
      </c>
      <c r="O21" s="248">
        <v>40</v>
      </c>
      <c r="P21" s="248">
        <v>15</v>
      </c>
      <c r="Q21" s="248">
        <v>15</v>
      </c>
      <c r="R21" s="248">
        <v>20</v>
      </c>
      <c r="S21" s="248">
        <v>20</v>
      </c>
      <c r="T21" s="248">
        <v>20</v>
      </c>
      <c r="U21" s="248">
        <v>20</v>
      </c>
      <c r="V21" s="248">
        <v>40</v>
      </c>
      <c r="W21" s="248">
        <v>40</v>
      </c>
      <c r="X21" s="248">
        <v>40</v>
      </c>
      <c r="Y21" s="248">
        <v>15</v>
      </c>
      <c r="Z21" s="248">
        <v>20</v>
      </c>
      <c r="AA21" s="248">
        <v>32</v>
      </c>
      <c r="AB21" s="248">
        <v>15</v>
      </c>
      <c r="AC21" s="248">
        <v>20</v>
      </c>
      <c r="AD21" s="248">
        <v>20</v>
      </c>
      <c r="AE21" s="248">
        <v>32</v>
      </c>
      <c r="AF21" s="248">
        <v>15</v>
      </c>
      <c r="AG21" s="248">
        <v>20</v>
      </c>
      <c r="AH21" s="248">
        <v>20</v>
      </c>
      <c r="AI21" s="248">
        <v>32</v>
      </c>
    </row>
    <row r="22" spans="1:35" ht="12.75">
      <c r="A22" s="583" t="s">
        <v>2931</v>
      </c>
      <c r="B22" s="583"/>
      <c r="C22" s="583"/>
      <c r="D22" s="583"/>
      <c r="E22" s="250"/>
      <c r="F22" s="250"/>
      <c r="G22" s="248">
        <v>150</v>
      </c>
      <c r="H22" s="248">
        <v>150</v>
      </c>
      <c r="I22" s="248">
        <v>150</v>
      </c>
      <c r="J22" s="248">
        <v>150</v>
      </c>
      <c r="K22" s="248">
        <v>150</v>
      </c>
      <c r="L22" s="248">
        <v>150</v>
      </c>
      <c r="M22" s="248">
        <v>35</v>
      </c>
      <c r="N22" s="248">
        <v>150</v>
      </c>
      <c r="O22" s="248">
        <v>150</v>
      </c>
      <c r="P22" s="248">
        <v>150</v>
      </c>
      <c r="Q22" s="248">
        <v>35</v>
      </c>
      <c r="R22" s="248">
        <v>150</v>
      </c>
      <c r="S22" s="248">
        <v>35</v>
      </c>
      <c r="T22" s="248">
        <v>150</v>
      </c>
      <c r="U22" s="248">
        <v>35</v>
      </c>
      <c r="V22" s="248">
        <v>150</v>
      </c>
      <c r="W22" s="248">
        <v>35</v>
      </c>
      <c r="X22" s="248">
        <v>150</v>
      </c>
      <c r="Y22" s="55" t="s">
        <v>731</v>
      </c>
      <c r="Z22" s="55" t="s">
        <v>731</v>
      </c>
      <c r="AA22" s="55" t="s">
        <v>731</v>
      </c>
      <c r="AB22" s="55" t="s">
        <v>731</v>
      </c>
      <c r="AC22" s="55" t="s">
        <v>731</v>
      </c>
      <c r="AD22" s="55" t="s">
        <v>732</v>
      </c>
      <c r="AE22" s="55" t="s">
        <v>731</v>
      </c>
      <c r="AF22" s="55" t="s">
        <v>731</v>
      </c>
      <c r="AG22" s="55" t="s">
        <v>731</v>
      </c>
      <c r="AH22" s="55" t="s">
        <v>732</v>
      </c>
      <c r="AI22" s="55" t="s">
        <v>731</v>
      </c>
    </row>
    <row r="23" spans="1:35" ht="12.75" hidden="1">
      <c r="A23" s="324" t="s">
        <v>880</v>
      </c>
      <c r="B23" s="325"/>
      <c r="C23" s="325"/>
      <c r="D23" s="326"/>
      <c r="E23" s="250"/>
      <c r="F23" s="250"/>
      <c r="G23" s="424">
        <v>180.69767441860472</v>
      </c>
      <c r="H23" s="424">
        <v>239.55348837209314</v>
      </c>
      <c r="I23" s="424">
        <v>318.0279069767443</v>
      </c>
      <c r="J23" s="424">
        <v>483.23720930232577</v>
      </c>
      <c r="K23" s="424">
        <v>180.69767441860472</v>
      </c>
      <c r="L23" s="424">
        <v>239.55348837209314</v>
      </c>
      <c r="M23" s="457">
        <v>255.55813953488382</v>
      </c>
      <c r="N23" s="424">
        <v>318.0279069767443</v>
      </c>
      <c r="O23" s="424">
        <v>483.23720930232577</v>
      </c>
      <c r="P23" s="424">
        <v>193.08837209302334</v>
      </c>
      <c r="Q23" s="424">
        <v>204.96279069767451</v>
      </c>
      <c r="R23" s="424">
        <v>257.10697674418611</v>
      </c>
      <c r="S23" s="424">
        <v>274.66046511627917</v>
      </c>
      <c r="T23" s="424">
        <v>342.80930232558148</v>
      </c>
      <c r="U23" s="424">
        <v>367.59069767441866</v>
      </c>
      <c r="V23" s="424">
        <v>519.37674418604661</v>
      </c>
      <c r="W23" s="424">
        <v>553.96744186046533</v>
      </c>
      <c r="X23" s="424">
        <v>672.7116279069769</v>
      </c>
      <c r="Y23" s="457">
        <v>326.80465116279083</v>
      </c>
      <c r="Z23" s="424">
        <v>381.01395348837218</v>
      </c>
      <c r="AA23" s="424">
        <v>747.05581395348861</v>
      </c>
      <c r="AB23" s="457">
        <v>326.80465116279083</v>
      </c>
      <c r="AC23" s="424">
        <v>378.9488372093025</v>
      </c>
      <c r="AD23" s="457">
        <v>384.11162790697688</v>
      </c>
      <c r="AE23" s="424">
        <v>744.99069767441893</v>
      </c>
      <c r="AF23" s="457">
        <v>351.58604651162807</v>
      </c>
      <c r="AG23" s="424">
        <v>410.95813953488391</v>
      </c>
      <c r="AH23" s="424">
        <v>440.90232558139547</v>
      </c>
      <c r="AI23" s="424">
        <v>806.42790697674445</v>
      </c>
    </row>
    <row r="24" spans="1:35" ht="12.75" customHeight="1">
      <c r="A24" s="324" t="s">
        <v>880</v>
      </c>
      <c r="B24" s="325"/>
      <c r="C24" s="325"/>
      <c r="D24" s="326"/>
      <c r="E24" s="250"/>
      <c r="F24" s="250"/>
      <c r="G24" s="306">
        <f t="shared" ref="G24:AI24" si="0">G23*(1+$AI$12)*(1-$AI$11)</f>
        <v>180.69767441860472</v>
      </c>
      <c r="H24" s="424">
        <f t="shared" si="0"/>
        <v>239.55348837209314</v>
      </c>
      <c r="I24" s="424">
        <f t="shared" si="0"/>
        <v>318.0279069767443</v>
      </c>
      <c r="J24" s="424">
        <f t="shared" si="0"/>
        <v>483.23720930232577</v>
      </c>
      <c r="K24" s="424">
        <f t="shared" si="0"/>
        <v>180.69767441860472</v>
      </c>
      <c r="L24" s="457">
        <f t="shared" si="0"/>
        <v>239.55348837209314</v>
      </c>
      <c r="M24" s="457">
        <f t="shared" si="0"/>
        <v>255.55813953488382</v>
      </c>
      <c r="N24" s="424">
        <f t="shared" si="0"/>
        <v>318.0279069767443</v>
      </c>
      <c r="O24" s="424">
        <f t="shared" si="0"/>
        <v>483.23720930232577</v>
      </c>
      <c r="P24" s="424">
        <f t="shared" si="0"/>
        <v>193.08837209302334</v>
      </c>
      <c r="Q24" s="424">
        <f t="shared" si="0"/>
        <v>204.96279069767451</v>
      </c>
      <c r="R24" s="424">
        <f t="shared" si="0"/>
        <v>257.10697674418611</v>
      </c>
      <c r="S24" s="424">
        <f t="shared" si="0"/>
        <v>274.66046511627917</v>
      </c>
      <c r="T24" s="424">
        <f t="shared" si="0"/>
        <v>342.80930232558148</v>
      </c>
      <c r="U24" s="424">
        <f t="shared" si="0"/>
        <v>367.59069767441866</v>
      </c>
      <c r="V24" s="424">
        <f t="shared" si="0"/>
        <v>519.37674418604661</v>
      </c>
      <c r="W24" s="424">
        <f t="shared" si="0"/>
        <v>553.96744186046533</v>
      </c>
      <c r="X24" s="424">
        <f t="shared" si="0"/>
        <v>672.7116279069769</v>
      </c>
      <c r="Y24" s="457">
        <f t="shared" si="0"/>
        <v>326.80465116279083</v>
      </c>
      <c r="Z24" s="424">
        <f t="shared" si="0"/>
        <v>381.01395348837218</v>
      </c>
      <c r="AA24" s="424">
        <f t="shared" si="0"/>
        <v>747.05581395348861</v>
      </c>
      <c r="AB24" s="457">
        <f t="shared" si="0"/>
        <v>326.80465116279083</v>
      </c>
      <c r="AC24" s="424">
        <f t="shared" si="0"/>
        <v>378.9488372093025</v>
      </c>
      <c r="AD24" s="457">
        <f t="shared" si="0"/>
        <v>384.11162790697688</v>
      </c>
      <c r="AE24" s="424">
        <f t="shared" si="0"/>
        <v>744.99069767441893</v>
      </c>
      <c r="AF24" s="457">
        <f t="shared" si="0"/>
        <v>351.58604651162807</v>
      </c>
      <c r="AG24" s="424">
        <f t="shared" si="0"/>
        <v>410.95813953488391</v>
      </c>
      <c r="AH24" s="424">
        <f t="shared" si="0"/>
        <v>440.90232558139547</v>
      </c>
      <c r="AI24" s="424">
        <f t="shared" si="0"/>
        <v>806.42790697674445</v>
      </c>
    </row>
    <row r="25" spans="1:35" ht="11.25">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row>
    <row r="26" spans="1:35" ht="15.75">
      <c r="A26" s="269" t="s">
        <v>2134</v>
      </c>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G26" s="39"/>
      <c r="AH26" s="39"/>
      <c r="AI26" s="39"/>
    </row>
    <row r="27" spans="1:35" ht="11.25">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row>
    <row r="28" spans="1:35" ht="15">
      <c r="A28" s="310" t="s">
        <v>2137</v>
      </c>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row>
    <row r="29" spans="1:35" ht="12.75">
      <c r="A29" s="248">
        <v>15</v>
      </c>
      <c r="B29" s="228" t="s">
        <v>560</v>
      </c>
      <c r="C29" s="133" t="s">
        <v>2196</v>
      </c>
      <c r="D29" s="260">
        <v>0.63</v>
      </c>
      <c r="E29" s="229">
        <f>F29*(1+$AI$12)*(1-$AI$11)</f>
        <v>113.0651162790698</v>
      </c>
      <c r="F29" s="229">
        <v>113.0651162790698</v>
      </c>
      <c r="G29" s="249">
        <f t="shared" ref="G29:G36" si="1">$G$24+E29</f>
        <v>293.76279069767452</v>
      </c>
      <c r="H29" s="247">
        <f t="shared" ref="H29:H38" si="2">$H$24+E29</f>
        <v>352.61860465116297</v>
      </c>
      <c r="I29" s="247">
        <f t="shared" ref="I29:I38" si="3">$I$24+E29</f>
        <v>431.0930232558141</v>
      </c>
      <c r="J29" s="247"/>
      <c r="K29" s="249">
        <f t="shared" ref="K29:K36" si="4">$K$24+E29</f>
        <v>293.76279069767452</v>
      </c>
      <c r="L29" s="247">
        <f t="shared" ref="L29:L38" si="5">$L$24+E29</f>
        <v>352.61860465116297</v>
      </c>
      <c r="M29" s="247">
        <f>$M$24+E29</f>
        <v>368.62325581395362</v>
      </c>
      <c r="N29" s="247">
        <f t="shared" ref="N29:N38" si="6">$N$24+E29</f>
        <v>431.0930232558141</v>
      </c>
      <c r="O29" s="247"/>
      <c r="P29" s="249">
        <f t="shared" ref="P29:P36" si="7">$P$24+E29</f>
        <v>306.15348837209314</v>
      </c>
      <c r="Q29" s="249">
        <f t="shared" ref="Q29:Q36" si="8">$Q$24+E29</f>
        <v>318.0279069767443</v>
      </c>
      <c r="R29" s="247">
        <f t="shared" ref="R29:R38" si="9">$R$24+E29</f>
        <v>370.17209302325591</v>
      </c>
      <c r="S29" s="247">
        <f t="shared" ref="S29:S38" si="10">$S$24+E29</f>
        <v>387.72558139534897</v>
      </c>
      <c r="T29" s="247">
        <f t="shared" ref="T29:T38" si="11">$T$24+E29</f>
        <v>455.87441860465128</v>
      </c>
      <c r="U29" s="247">
        <f t="shared" ref="U29:U38" si="12">$U$24+E29</f>
        <v>480.65581395348846</v>
      </c>
      <c r="V29" s="247"/>
      <c r="W29" s="247"/>
      <c r="X29" s="247"/>
      <c r="Y29" s="249">
        <f>$Y$24+E29</f>
        <v>439.86976744186063</v>
      </c>
      <c r="Z29" s="247">
        <f t="shared" ref="Z29:Z38" si="13">$Z$24+E29</f>
        <v>494.07906976744198</v>
      </c>
      <c r="AA29" s="247"/>
      <c r="AB29" s="249">
        <f>$AB$24+E29</f>
        <v>439.86976744186063</v>
      </c>
      <c r="AC29" s="247">
        <f t="shared" ref="AC29:AC38" si="14">$AC$24+E29</f>
        <v>492.01395348837229</v>
      </c>
      <c r="AD29" s="249">
        <f>$AD$24+E29</f>
        <v>497.17674418604668</v>
      </c>
      <c r="AE29" s="247"/>
      <c r="AF29" s="249">
        <f>$AF$24+E29</f>
        <v>464.65116279069787</v>
      </c>
      <c r="AG29" s="247">
        <f t="shared" ref="AG29:AG38" si="15">$AG$24+E29</f>
        <v>524.02325581395371</v>
      </c>
      <c r="AH29" s="249">
        <f t="shared" ref="AH29:AH38" si="16">$AH$24+E29</f>
        <v>553.96744186046521</v>
      </c>
      <c r="AI29" s="247"/>
    </row>
    <row r="30" spans="1:35" ht="12.75">
      <c r="A30" s="248">
        <v>15</v>
      </c>
      <c r="B30" s="228" t="s">
        <v>561</v>
      </c>
      <c r="C30" s="133" t="s">
        <v>2196</v>
      </c>
      <c r="D30" s="260">
        <v>1</v>
      </c>
      <c r="E30" s="229">
        <f t="shared" ref="E30:E38" si="17">F30*(1+$AI$12)*(1-$AI$11)</f>
        <v>113.0651162790698</v>
      </c>
      <c r="F30" s="229">
        <v>113.0651162790698</v>
      </c>
      <c r="G30" s="249">
        <f t="shared" si="1"/>
        <v>293.76279069767452</v>
      </c>
      <c r="H30" s="247">
        <f t="shared" si="2"/>
        <v>352.61860465116297</v>
      </c>
      <c r="I30" s="247">
        <f t="shared" si="3"/>
        <v>431.0930232558141</v>
      </c>
      <c r="J30" s="247"/>
      <c r="K30" s="249">
        <f t="shared" si="4"/>
        <v>293.76279069767452</v>
      </c>
      <c r="L30" s="247">
        <f t="shared" si="5"/>
        <v>352.61860465116297</v>
      </c>
      <c r="M30" s="247">
        <f t="shared" ref="M30:M38" si="18">$M$24+E30</f>
        <v>368.62325581395362</v>
      </c>
      <c r="N30" s="247">
        <f t="shared" si="6"/>
        <v>431.0930232558141</v>
      </c>
      <c r="O30" s="247"/>
      <c r="P30" s="249">
        <f t="shared" si="7"/>
        <v>306.15348837209314</v>
      </c>
      <c r="Q30" s="249">
        <f t="shared" si="8"/>
        <v>318.0279069767443</v>
      </c>
      <c r="R30" s="247">
        <f t="shared" si="9"/>
        <v>370.17209302325591</v>
      </c>
      <c r="S30" s="247">
        <f t="shared" si="10"/>
        <v>387.72558139534897</v>
      </c>
      <c r="T30" s="247">
        <f t="shared" si="11"/>
        <v>455.87441860465128</v>
      </c>
      <c r="U30" s="247">
        <f t="shared" si="12"/>
        <v>480.65581395348846</v>
      </c>
      <c r="V30" s="247"/>
      <c r="W30" s="247"/>
      <c r="X30" s="247"/>
      <c r="Y30" s="249">
        <f t="shared" ref="Y30:Y36" si="19">$Y$24+E30</f>
        <v>439.86976744186063</v>
      </c>
      <c r="Z30" s="247">
        <f t="shared" si="13"/>
        <v>494.07906976744198</v>
      </c>
      <c r="AA30" s="247"/>
      <c r="AB30" s="249">
        <f t="shared" ref="AB30:AB36" si="20">$AB$24+E30</f>
        <v>439.86976744186063</v>
      </c>
      <c r="AC30" s="247">
        <f t="shared" si="14"/>
        <v>492.01395348837229</v>
      </c>
      <c r="AD30" s="249">
        <f t="shared" ref="AD30:AD38" si="21">$AD$24+E30</f>
        <v>497.17674418604668</v>
      </c>
      <c r="AE30" s="247"/>
      <c r="AF30" s="249">
        <f t="shared" ref="AF30:AF36" si="22">$AF$24+E30</f>
        <v>464.65116279069787</v>
      </c>
      <c r="AG30" s="247">
        <f t="shared" si="15"/>
        <v>524.02325581395371</v>
      </c>
      <c r="AH30" s="249">
        <f t="shared" si="16"/>
        <v>553.96744186046521</v>
      </c>
      <c r="AI30" s="247"/>
    </row>
    <row r="31" spans="1:35" ht="12.75">
      <c r="A31" s="248">
        <v>15</v>
      </c>
      <c r="B31" s="228" t="s">
        <v>562</v>
      </c>
      <c r="C31" s="133" t="s">
        <v>2196</v>
      </c>
      <c r="D31" s="260">
        <v>1.6</v>
      </c>
      <c r="E31" s="229">
        <f t="shared" si="17"/>
        <v>113.0651162790698</v>
      </c>
      <c r="F31" s="229">
        <v>113.0651162790698</v>
      </c>
      <c r="G31" s="249">
        <f t="shared" si="1"/>
        <v>293.76279069767452</v>
      </c>
      <c r="H31" s="247">
        <f t="shared" si="2"/>
        <v>352.61860465116297</v>
      </c>
      <c r="I31" s="247">
        <f t="shared" si="3"/>
        <v>431.0930232558141</v>
      </c>
      <c r="J31" s="247"/>
      <c r="K31" s="249">
        <f t="shared" si="4"/>
        <v>293.76279069767452</v>
      </c>
      <c r="L31" s="247">
        <f t="shared" si="5"/>
        <v>352.61860465116297</v>
      </c>
      <c r="M31" s="247">
        <f t="shared" si="18"/>
        <v>368.62325581395362</v>
      </c>
      <c r="N31" s="247">
        <f t="shared" si="6"/>
        <v>431.0930232558141</v>
      </c>
      <c r="O31" s="247"/>
      <c r="P31" s="249">
        <f t="shared" si="7"/>
        <v>306.15348837209314</v>
      </c>
      <c r="Q31" s="249">
        <f t="shared" si="8"/>
        <v>318.0279069767443</v>
      </c>
      <c r="R31" s="247">
        <f t="shared" si="9"/>
        <v>370.17209302325591</v>
      </c>
      <c r="S31" s="247">
        <f t="shared" si="10"/>
        <v>387.72558139534897</v>
      </c>
      <c r="T31" s="247">
        <f t="shared" si="11"/>
        <v>455.87441860465128</v>
      </c>
      <c r="U31" s="247">
        <f t="shared" si="12"/>
        <v>480.65581395348846</v>
      </c>
      <c r="V31" s="247"/>
      <c r="W31" s="247"/>
      <c r="X31" s="247"/>
      <c r="Y31" s="249">
        <f t="shared" si="19"/>
        <v>439.86976744186063</v>
      </c>
      <c r="Z31" s="247">
        <f t="shared" si="13"/>
        <v>494.07906976744198</v>
      </c>
      <c r="AA31" s="247"/>
      <c r="AB31" s="249">
        <f t="shared" si="20"/>
        <v>439.86976744186063</v>
      </c>
      <c r="AC31" s="247">
        <f t="shared" si="14"/>
        <v>492.01395348837229</v>
      </c>
      <c r="AD31" s="249">
        <f t="shared" si="21"/>
        <v>497.17674418604668</v>
      </c>
      <c r="AE31" s="247"/>
      <c r="AF31" s="249">
        <f t="shared" si="22"/>
        <v>464.65116279069787</v>
      </c>
      <c r="AG31" s="247">
        <f t="shared" si="15"/>
        <v>524.02325581395371</v>
      </c>
      <c r="AH31" s="249">
        <f t="shared" si="16"/>
        <v>553.96744186046521</v>
      </c>
      <c r="AI31" s="247"/>
    </row>
    <row r="32" spans="1:35" ht="12.75">
      <c r="A32" s="248">
        <v>15</v>
      </c>
      <c r="B32" s="228" t="s">
        <v>563</v>
      </c>
      <c r="C32" s="133" t="s">
        <v>2196</v>
      </c>
      <c r="D32" s="260">
        <v>2.5</v>
      </c>
      <c r="E32" s="229">
        <f t="shared" si="17"/>
        <v>113.0651162790698</v>
      </c>
      <c r="F32" s="229">
        <v>113.0651162790698</v>
      </c>
      <c r="G32" s="249">
        <f t="shared" si="1"/>
        <v>293.76279069767452</v>
      </c>
      <c r="H32" s="247">
        <f t="shared" si="2"/>
        <v>352.61860465116297</v>
      </c>
      <c r="I32" s="247">
        <f t="shared" si="3"/>
        <v>431.0930232558141</v>
      </c>
      <c r="J32" s="247"/>
      <c r="K32" s="249">
        <f t="shared" si="4"/>
        <v>293.76279069767452</v>
      </c>
      <c r="L32" s="247">
        <f t="shared" si="5"/>
        <v>352.61860465116297</v>
      </c>
      <c r="M32" s="247">
        <f t="shared" si="18"/>
        <v>368.62325581395362</v>
      </c>
      <c r="N32" s="247">
        <f t="shared" si="6"/>
        <v>431.0930232558141</v>
      </c>
      <c r="O32" s="247"/>
      <c r="P32" s="249">
        <f t="shared" si="7"/>
        <v>306.15348837209314</v>
      </c>
      <c r="Q32" s="249">
        <f t="shared" si="8"/>
        <v>318.0279069767443</v>
      </c>
      <c r="R32" s="247">
        <f t="shared" si="9"/>
        <v>370.17209302325591</v>
      </c>
      <c r="S32" s="247">
        <f t="shared" si="10"/>
        <v>387.72558139534897</v>
      </c>
      <c r="T32" s="247">
        <f t="shared" si="11"/>
        <v>455.87441860465128</v>
      </c>
      <c r="U32" s="247">
        <f t="shared" si="12"/>
        <v>480.65581395348846</v>
      </c>
      <c r="V32" s="247"/>
      <c r="W32" s="247"/>
      <c r="X32" s="247"/>
      <c r="Y32" s="249">
        <f t="shared" si="19"/>
        <v>439.86976744186063</v>
      </c>
      <c r="Z32" s="247">
        <f t="shared" si="13"/>
        <v>494.07906976744198</v>
      </c>
      <c r="AA32" s="247"/>
      <c r="AB32" s="249">
        <f t="shared" si="20"/>
        <v>439.86976744186063</v>
      </c>
      <c r="AC32" s="247">
        <f t="shared" si="14"/>
        <v>492.01395348837229</v>
      </c>
      <c r="AD32" s="249">
        <f t="shared" si="21"/>
        <v>497.17674418604668</v>
      </c>
      <c r="AE32" s="247"/>
      <c r="AF32" s="249">
        <f t="shared" si="22"/>
        <v>464.65116279069787</v>
      </c>
      <c r="AG32" s="247">
        <f t="shared" si="15"/>
        <v>524.02325581395371</v>
      </c>
      <c r="AH32" s="249">
        <f t="shared" si="16"/>
        <v>553.96744186046521</v>
      </c>
      <c r="AI32" s="247"/>
    </row>
    <row r="33" spans="1:35" ht="12.75">
      <c r="A33" s="248">
        <v>15</v>
      </c>
      <c r="B33" s="228" t="s">
        <v>564</v>
      </c>
      <c r="C33" s="133" t="s">
        <v>2196</v>
      </c>
      <c r="D33" s="260">
        <v>4</v>
      </c>
      <c r="E33" s="229">
        <f t="shared" si="17"/>
        <v>113.0651162790698</v>
      </c>
      <c r="F33" s="229">
        <v>113.0651162790698</v>
      </c>
      <c r="G33" s="249">
        <f t="shared" si="1"/>
        <v>293.76279069767452</v>
      </c>
      <c r="H33" s="247">
        <f t="shared" si="2"/>
        <v>352.61860465116297</v>
      </c>
      <c r="I33" s="247">
        <f t="shared" si="3"/>
        <v>431.0930232558141</v>
      </c>
      <c r="J33" s="247"/>
      <c r="K33" s="249">
        <f t="shared" si="4"/>
        <v>293.76279069767452</v>
      </c>
      <c r="L33" s="247">
        <f t="shared" si="5"/>
        <v>352.61860465116297</v>
      </c>
      <c r="M33" s="247">
        <f t="shared" si="18"/>
        <v>368.62325581395362</v>
      </c>
      <c r="N33" s="247">
        <f t="shared" si="6"/>
        <v>431.0930232558141</v>
      </c>
      <c r="O33" s="247"/>
      <c r="P33" s="249">
        <f t="shared" si="7"/>
        <v>306.15348837209314</v>
      </c>
      <c r="Q33" s="249">
        <f t="shared" si="8"/>
        <v>318.0279069767443</v>
      </c>
      <c r="R33" s="247">
        <f t="shared" si="9"/>
        <v>370.17209302325591</v>
      </c>
      <c r="S33" s="247">
        <f t="shared" si="10"/>
        <v>387.72558139534897</v>
      </c>
      <c r="T33" s="247">
        <f t="shared" si="11"/>
        <v>455.87441860465128</v>
      </c>
      <c r="U33" s="247">
        <f t="shared" si="12"/>
        <v>480.65581395348846</v>
      </c>
      <c r="V33" s="247"/>
      <c r="W33" s="247"/>
      <c r="X33" s="247"/>
      <c r="Y33" s="249">
        <f t="shared" si="19"/>
        <v>439.86976744186063</v>
      </c>
      <c r="Z33" s="247">
        <f t="shared" si="13"/>
        <v>494.07906976744198</v>
      </c>
      <c r="AA33" s="247"/>
      <c r="AB33" s="249">
        <f t="shared" si="20"/>
        <v>439.86976744186063</v>
      </c>
      <c r="AC33" s="247">
        <f t="shared" si="14"/>
        <v>492.01395348837229</v>
      </c>
      <c r="AD33" s="249">
        <f t="shared" si="21"/>
        <v>497.17674418604668</v>
      </c>
      <c r="AE33" s="247"/>
      <c r="AF33" s="249">
        <f t="shared" si="22"/>
        <v>464.65116279069787</v>
      </c>
      <c r="AG33" s="247">
        <f t="shared" si="15"/>
        <v>524.02325581395371</v>
      </c>
      <c r="AH33" s="249">
        <f t="shared" si="16"/>
        <v>553.96744186046521</v>
      </c>
      <c r="AI33" s="247"/>
    </row>
    <row r="34" spans="1:35" ht="12.75">
      <c r="A34" s="248">
        <v>20</v>
      </c>
      <c r="B34" s="228" t="s">
        <v>565</v>
      </c>
      <c r="C34" s="133" t="s">
        <v>2196</v>
      </c>
      <c r="D34" s="260">
        <v>6.3</v>
      </c>
      <c r="E34" s="229">
        <f t="shared" si="17"/>
        <v>129.58604651162796</v>
      </c>
      <c r="F34" s="229">
        <v>129.58604651162796</v>
      </c>
      <c r="G34" s="249">
        <f t="shared" si="1"/>
        <v>310.28372093023268</v>
      </c>
      <c r="H34" s="247">
        <f t="shared" si="2"/>
        <v>369.13953488372113</v>
      </c>
      <c r="I34" s="247">
        <f t="shared" si="3"/>
        <v>447.61395348837226</v>
      </c>
      <c r="J34" s="247"/>
      <c r="K34" s="249">
        <f t="shared" si="4"/>
        <v>310.28372093023268</v>
      </c>
      <c r="L34" s="247">
        <f t="shared" si="5"/>
        <v>369.13953488372113</v>
      </c>
      <c r="M34" s="247">
        <f t="shared" si="18"/>
        <v>385.14418604651178</v>
      </c>
      <c r="N34" s="247">
        <f t="shared" si="6"/>
        <v>447.61395348837226</v>
      </c>
      <c r="O34" s="247"/>
      <c r="P34" s="249">
        <f t="shared" si="7"/>
        <v>322.67441860465129</v>
      </c>
      <c r="Q34" s="249">
        <f t="shared" si="8"/>
        <v>334.54883720930246</v>
      </c>
      <c r="R34" s="247">
        <f t="shared" si="9"/>
        <v>386.69302325581407</v>
      </c>
      <c r="S34" s="247">
        <f t="shared" si="10"/>
        <v>404.24651162790713</v>
      </c>
      <c r="T34" s="247">
        <f t="shared" si="11"/>
        <v>472.39534883720944</v>
      </c>
      <c r="U34" s="247">
        <f t="shared" si="12"/>
        <v>497.17674418604662</v>
      </c>
      <c r="V34" s="247"/>
      <c r="W34" s="247"/>
      <c r="X34" s="247"/>
      <c r="Y34" s="249">
        <f t="shared" si="19"/>
        <v>456.39069767441879</v>
      </c>
      <c r="Z34" s="247">
        <f t="shared" si="13"/>
        <v>510.60000000000014</v>
      </c>
      <c r="AA34" s="247"/>
      <c r="AB34" s="249">
        <f t="shared" si="20"/>
        <v>456.39069767441879</v>
      </c>
      <c r="AC34" s="247">
        <f t="shared" si="14"/>
        <v>508.53488372093045</v>
      </c>
      <c r="AD34" s="249">
        <f t="shared" si="21"/>
        <v>513.69767441860483</v>
      </c>
      <c r="AE34" s="247"/>
      <c r="AF34" s="249">
        <f t="shared" si="22"/>
        <v>481.17209302325602</v>
      </c>
      <c r="AG34" s="247">
        <f t="shared" si="15"/>
        <v>540.54418604651187</v>
      </c>
      <c r="AH34" s="249">
        <f t="shared" si="16"/>
        <v>570.48837209302337</v>
      </c>
      <c r="AI34" s="247"/>
    </row>
    <row r="35" spans="1:35" ht="12.75">
      <c r="A35" s="248">
        <v>25</v>
      </c>
      <c r="B35" s="228" t="s">
        <v>566</v>
      </c>
      <c r="C35" s="133" t="s">
        <v>2196</v>
      </c>
      <c r="D35" s="260">
        <v>10</v>
      </c>
      <c r="E35" s="229">
        <f t="shared" si="17"/>
        <v>151.78604651162794</v>
      </c>
      <c r="F35" s="229">
        <v>151.78604651162794</v>
      </c>
      <c r="G35" s="249">
        <f t="shared" si="1"/>
        <v>332.48372093023266</v>
      </c>
      <c r="H35" s="247">
        <f t="shared" si="2"/>
        <v>391.33953488372106</v>
      </c>
      <c r="I35" s="247">
        <f t="shared" si="3"/>
        <v>469.81395348837225</v>
      </c>
      <c r="J35" s="247"/>
      <c r="K35" s="249">
        <f t="shared" si="4"/>
        <v>332.48372093023266</v>
      </c>
      <c r="L35" s="247">
        <f t="shared" si="5"/>
        <v>391.33953488372106</v>
      </c>
      <c r="M35" s="247">
        <f t="shared" si="18"/>
        <v>407.34418604651177</v>
      </c>
      <c r="N35" s="247">
        <f t="shared" si="6"/>
        <v>469.81395348837225</v>
      </c>
      <c r="O35" s="247"/>
      <c r="P35" s="249">
        <f t="shared" si="7"/>
        <v>344.87441860465128</v>
      </c>
      <c r="Q35" s="249">
        <f t="shared" si="8"/>
        <v>356.74883720930245</v>
      </c>
      <c r="R35" s="247">
        <f t="shared" si="9"/>
        <v>408.89302325581406</v>
      </c>
      <c r="S35" s="247">
        <f t="shared" si="10"/>
        <v>426.44651162790711</v>
      </c>
      <c r="T35" s="247">
        <f t="shared" si="11"/>
        <v>494.59534883720943</v>
      </c>
      <c r="U35" s="247">
        <f t="shared" si="12"/>
        <v>519.37674418604661</v>
      </c>
      <c r="V35" s="247"/>
      <c r="W35" s="247"/>
      <c r="X35" s="247"/>
      <c r="Y35" s="249">
        <f t="shared" si="19"/>
        <v>478.59069767441878</v>
      </c>
      <c r="Z35" s="247">
        <f t="shared" si="13"/>
        <v>532.80000000000018</v>
      </c>
      <c r="AA35" s="247"/>
      <c r="AB35" s="249">
        <f t="shared" si="20"/>
        <v>478.59069767441878</v>
      </c>
      <c r="AC35" s="247">
        <f t="shared" si="14"/>
        <v>530.73488372093038</v>
      </c>
      <c r="AD35" s="249">
        <f t="shared" si="21"/>
        <v>535.89767441860477</v>
      </c>
      <c r="AE35" s="247"/>
      <c r="AF35" s="249">
        <f t="shared" si="22"/>
        <v>503.37209302325601</v>
      </c>
      <c r="AG35" s="247">
        <f t="shared" si="15"/>
        <v>562.74418604651191</v>
      </c>
      <c r="AH35" s="249">
        <f t="shared" si="16"/>
        <v>592.68837209302342</v>
      </c>
      <c r="AI35" s="247"/>
    </row>
    <row r="36" spans="1:35" ht="12.75">
      <c r="A36" s="248">
        <v>32</v>
      </c>
      <c r="B36" s="228" t="s">
        <v>567</v>
      </c>
      <c r="C36" s="133" t="s">
        <v>2196</v>
      </c>
      <c r="D36" s="260">
        <v>16</v>
      </c>
      <c r="E36" s="229">
        <f t="shared" si="17"/>
        <v>176.56744186046518</v>
      </c>
      <c r="F36" s="229">
        <v>176.56744186046518</v>
      </c>
      <c r="G36" s="249">
        <f t="shared" si="1"/>
        <v>357.2651162790699</v>
      </c>
      <c r="H36" s="249">
        <f t="shared" si="2"/>
        <v>416.12093023255829</v>
      </c>
      <c r="I36" s="247">
        <f t="shared" si="3"/>
        <v>494.59534883720949</v>
      </c>
      <c r="J36" s="247"/>
      <c r="K36" s="249">
        <f t="shared" si="4"/>
        <v>357.2651162790699</v>
      </c>
      <c r="L36" s="249">
        <f t="shared" si="5"/>
        <v>416.12093023255829</v>
      </c>
      <c r="M36" s="249">
        <f t="shared" si="18"/>
        <v>432.125581395349</v>
      </c>
      <c r="N36" s="247">
        <f t="shared" si="6"/>
        <v>494.59534883720949</v>
      </c>
      <c r="O36" s="247"/>
      <c r="P36" s="249">
        <f t="shared" si="7"/>
        <v>369.65581395348852</v>
      </c>
      <c r="Q36" s="249">
        <f t="shared" si="8"/>
        <v>381.53023255813969</v>
      </c>
      <c r="R36" s="249">
        <f t="shared" si="9"/>
        <v>433.67441860465129</v>
      </c>
      <c r="S36" s="249">
        <f t="shared" si="10"/>
        <v>451.22790697674435</v>
      </c>
      <c r="T36" s="247">
        <f t="shared" si="11"/>
        <v>519.37674418604661</v>
      </c>
      <c r="U36" s="247">
        <f t="shared" si="12"/>
        <v>544.15813953488384</v>
      </c>
      <c r="V36" s="247"/>
      <c r="W36" s="247"/>
      <c r="X36" s="247"/>
      <c r="Y36" s="249">
        <f t="shared" si="19"/>
        <v>503.37209302325601</v>
      </c>
      <c r="Z36" s="249">
        <f t="shared" si="13"/>
        <v>557.5813953488373</v>
      </c>
      <c r="AA36" s="247"/>
      <c r="AB36" s="249">
        <f t="shared" si="20"/>
        <v>503.37209302325601</v>
      </c>
      <c r="AC36" s="249">
        <f t="shared" si="14"/>
        <v>555.51627906976773</v>
      </c>
      <c r="AD36" s="249">
        <f t="shared" si="21"/>
        <v>560.67906976744212</v>
      </c>
      <c r="AE36" s="247"/>
      <c r="AF36" s="249">
        <f t="shared" si="22"/>
        <v>528.15348837209331</v>
      </c>
      <c r="AG36" s="249">
        <f t="shared" si="15"/>
        <v>587.52558139534904</v>
      </c>
      <c r="AH36" s="249">
        <f t="shared" si="16"/>
        <v>617.46976744186065</v>
      </c>
      <c r="AI36" s="247"/>
    </row>
    <row r="37" spans="1:35" ht="12.75">
      <c r="A37" s="248">
        <v>40</v>
      </c>
      <c r="B37" s="228" t="s">
        <v>568</v>
      </c>
      <c r="C37" s="133" t="s">
        <v>2196</v>
      </c>
      <c r="D37" s="260">
        <v>25</v>
      </c>
      <c r="E37" s="229">
        <f t="shared" si="17"/>
        <v>223.03255813953496</v>
      </c>
      <c r="F37" s="229">
        <v>223.03255813953496</v>
      </c>
      <c r="G37" s="247"/>
      <c r="H37" s="249">
        <f t="shared" si="2"/>
        <v>462.58604651162807</v>
      </c>
      <c r="I37" s="247">
        <f t="shared" si="3"/>
        <v>541.06046511627926</v>
      </c>
      <c r="J37" s="247"/>
      <c r="K37" s="247"/>
      <c r="L37" s="249">
        <f t="shared" si="5"/>
        <v>462.58604651162807</v>
      </c>
      <c r="M37" s="249">
        <f t="shared" si="18"/>
        <v>478.59069767441878</v>
      </c>
      <c r="N37" s="247">
        <f t="shared" si="6"/>
        <v>541.06046511627926</v>
      </c>
      <c r="O37" s="247"/>
      <c r="P37" s="247"/>
      <c r="Q37" s="247"/>
      <c r="R37" s="249">
        <f t="shared" si="9"/>
        <v>480.13953488372107</v>
      </c>
      <c r="S37" s="249">
        <f t="shared" si="10"/>
        <v>497.69302325581413</v>
      </c>
      <c r="T37" s="247">
        <f t="shared" si="11"/>
        <v>565.8418604651165</v>
      </c>
      <c r="U37" s="247">
        <f t="shared" si="12"/>
        <v>590.62325581395362</v>
      </c>
      <c r="V37" s="247"/>
      <c r="W37" s="247"/>
      <c r="X37" s="247"/>
      <c r="Y37" s="247"/>
      <c r="Z37" s="249">
        <f t="shared" si="13"/>
        <v>604.04651162790719</v>
      </c>
      <c r="AA37" s="247"/>
      <c r="AB37" s="247"/>
      <c r="AC37" s="249">
        <f t="shared" si="14"/>
        <v>601.9813953488374</v>
      </c>
      <c r="AD37" s="249">
        <f t="shared" si="21"/>
        <v>607.14418604651178</v>
      </c>
      <c r="AE37" s="247"/>
      <c r="AF37" s="247"/>
      <c r="AG37" s="249">
        <f t="shared" si="15"/>
        <v>633.99069767441893</v>
      </c>
      <c r="AH37" s="249">
        <f t="shared" si="16"/>
        <v>663.93488372093043</v>
      </c>
      <c r="AI37" s="247"/>
    </row>
    <row r="38" spans="1:35" ht="12.75">
      <c r="A38" s="248">
        <v>50</v>
      </c>
      <c r="B38" s="228" t="s">
        <v>569</v>
      </c>
      <c r="C38" s="133" t="s">
        <v>2196</v>
      </c>
      <c r="D38" s="260">
        <v>40</v>
      </c>
      <c r="E38" s="229">
        <f t="shared" si="17"/>
        <v>291.18139534883733</v>
      </c>
      <c r="F38" s="229">
        <v>291.18139534883733</v>
      </c>
      <c r="G38" s="247"/>
      <c r="H38" s="249">
        <f t="shared" si="2"/>
        <v>530.7348837209305</v>
      </c>
      <c r="I38" s="247">
        <f t="shared" si="3"/>
        <v>609.20930232558158</v>
      </c>
      <c r="J38" s="247"/>
      <c r="K38" s="247"/>
      <c r="L38" s="249">
        <f t="shared" si="5"/>
        <v>530.7348837209305</v>
      </c>
      <c r="M38" s="249">
        <f t="shared" si="18"/>
        <v>546.73953488372115</v>
      </c>
      <c r="N38" s="247">
        <f t="shared" si="6"/>
        <v>609.20930232558158</v>
      </c>
      <c r="O38" s="247"/>
      <c r="P38" s="247"/>
      <c r="Q38" s="247"/>
      <c r="R38" s="249">
        <f t="shared" si="9"/>
        <v>548.28837209302344</v>
      </c>
      <c r="S38" s="249">
        <f t="shared" si="10"/>
        <v>565.8418604651165</v>
      </c>
      <c r="T38" s="247">
        <f t="shared" si="11"/>
        <v>633.99069767441881</v>
      </c>
      <c r="U38" s="247">
        <f t="shared" si="12"/>
        <v>658.77209302325605</v>
      </c>
      <c r="V38" s="247"/>
      <c r="W38" s="247"/>
      <c r="X38" s="247"/>
      <c r="Y38" s="247"/>
      <c r="Z38" s="249">
        <f t="shared" si="13"/>
        <v>672.19534883720951</v>
      </c>
      <c r="AA38" s="247"/>
      <c r="AB38" s="247"/>
      <c r="AC38" s="249">
        <f t="shared" si="14"/>
        <v>670.13023255813982</v>
      </c>
      <c r="AD38" s="249">
        <f t="shared" si="21"/>
        <v>675.29302325581421</v>
      </c>
      <c r="AE38" s="247"/>
      <c r="AF38" s="247"/>
      <c r="AG38" s="249">
        <f t="shared" si="15"/>
        <v>702.13953488372124</v>
      </c>
      <c r="AH38" s="249">
        <f t="shared" si="16"/>
        <v>732.08372093023286</v>
      </c>
      <c r="AI38" s="247"/>
    </row>
    <row r="39" spans="1:35" ht="11.25">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row>
    <row r="40" spans="1:35" ht="15">
      <c r="A40" s="310" t="s">
        <v>2136</v>
      </c>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row>
    <row r="41" spans="1:35" ht="12.75">
      <c r="A41" s="248">
        <v>15</v>
      </c>
      <c r="B41" s="228" t="s">
        <v>570</v>
      </c>
      <c r="C41" s="133" t="s">
        <v>2197</v>
      </c>
      <c r="D41" s="260">
        <v>0.63</v>
      </c>
      <c r="E41" s="229">
        <f t="shared" ref="E41:E50" si="23">F41*(1+$AI$12)*(1-$AI$11)</f>
        <v>108.93488372093026</v>
      </c>
      <c r="F41" s="229">
        <v>108.93488372093026</v>
      </c>
      <c r="G41" s="249">
        <f t="shared" ref="G41:G48" si="24">$G$24+E41</f>
        <v>289.63255813953498</v>
      </c>
      <c r="H41" s="247">
        <f t="shared" ref="H41:H50" si="25">$H$24+E41</f>
        <v>348.48837209302337</v>
      </c>
      <c r="I41" s="247">
        <f t="shared" ref="I41:I50" si="26">$I$24+E41</f>
        <v>426.96279069767456</v>
      </c>
      <c r="J41" s="247"/>
      <c r="K41" s="249">
        <f t="shared" ref="K41:K48" si="27">$K$24+E41</f>
        <v>289.63255813953498</v>
      </c>
      <c r="L41" s="247">
        <f t="shared" ref="L41:L50" si="28">$L$24+E41</f>
        <v>348.48837209302337</v>
      </c>
      <c r="M41" s="247">
        <f t="shared" ref="M41:M50" si="29">$M$24+E41</f>
        <v>364.49302325581408</v>
      </c>
      <c r="N41" s="247">
        <f t="shared" ref="N41:N50" si="30">$N$24+E41</f>
        <v>426.96279069767456</v>
      </c>
      <c r="O41" s="247"/>
      <c r="P41" s="249">
        <f t="shared" ref="P41:P48" si="31">$P$24+E41</f>
        <v>302.0232558139536</v>
      </c>
      <c r="Q41" s="249">
        <f t="shared" ref="Q41:Q48" si="32">$Q$24+E41</f>
        <v>313.89767441860477</v>
      </c>
      <c r="R41" s="247">
        <f t="shared" ref="R41:R50" si="33">$R$24+E41</f>
        <v>366.04186046511637</v>
      </c>
      <c r="S41" s="247">
        <f t="shared" ref="S41:S50" si="34">$S$24+E41</f>
        <v>383.59534883720943</v>
      </c>
      <c r="T41" s="247">
        <f t="shared" ref="T41:T50" si="35">$T$24+E41</f>
        <v>451.74418604651174</v>
      </c>
      <c r="U41" s="247">
        <f t="shared" ref="U41:U50" si="36">$U$24+E41</f>
        <v>476.52558139534892</v>
      </c>
      <c r="V41" s="247"/>
      <c r="W41" s="247"/>
      <c r="X41" s="247"/>
      <c r="Y41" s="249">
        <f t="shared" ref="Y41:Y48" si="37">$Y$24+E41</f>
        <v>435.73953488372109</v>
      </c>
      <c r="Z41" s="247">
        <f t="shared" ref="Z41:Z50" si="38">$Z$24+E41</f>
        <v>489.94883720930244</v>
      </c>
      <c r="AA41" s="247"/>
      <c r="AB41" s="249">
        <f t="shared" ref="AB41:AB48" si="39">$AB$24+E41</f>
        <v>435.73953488372109</v>
      </c>
      <c r="AC41" s="247">
        <f t="shared" ref="AC41:AC50" si="40">$AC$24+E41</f>
        <v>487.88372093023276</v>
      </c>
      <c r="AD41" s="249">
        <f t="shared" ref="AD41:AD50" si="41">$AD$24+E41</f>
        <v>493.04651162790714</v>
      </c>
      <c r="AE41" s="247"/>
      <c r="AF41" s="249">
        <f t="shared" ref="AF41:AF48" si="42">$AF$24+E41</f>
        <v>460.52093023255833</v>
      </c>
      <c r="AG41" s="247">
        <f t="shared" ref="AG41:AG50" si="43">$AG$24+E41</f>
        <v>519.89302325581411</v>
      </c>
      <c r="AH41" s="249">
        <f t="shared" ref="AH41:AH50" si="44">$AH$24+E41</f>
        <v>549.83720930232573</v>
      </c>
      <c r="AI41" s="247"/>
    </row>
    <row r="42" spans="1:35" ht="12.75">
      <c r="A42" s="248">
        <v>15</v>
      </c>
      <c r="B42" s="228" t="s">
        <v>571</v>
      </c>
      <c r="C42" s="133" t="s">
        <v>2197</v>
      </c>
      <c r="D42" s="260">
        <v>1</v>
      </c>
      <c r="E42" s="229">
        <f t="shared" si="23"/>
        <v>108.93488372093026</v>
      </c>
      <c r="F42" s="229">
        <v>108.93488372093026</v>
      </c>
      <c r="G42" s="249">
        <f t="shared" si="24"/>
        <v>289.63255813953498</v>
      </c>
      <c r="H42" s="247">
        <f t="shared" si="25"/>
        <v>348.48837209302337</v>
      </c>
      <c r="I42" s="247">
        <f t="shared" si="26"/>
        <v>426.96279069767456</v>
      </c>
      <c r="J42" s="247"/>
      <c r="K42" s="249">
        <f t="shared" si="27"/>
        <v>289.63255813953498</v>
      </c>
      <c r="L42" s="247">
        <f t="shared" si="28"/>
        <v>348.48837209302337</v>
      </c>
      <c r="M42" s="247">
        <f t="shared" si="29"/>
        <v>364.49302325581408</v>
      </c>
      <c r="N42" s="247">
        <f t="shared" si="30"/>
        <v>426.96279069767456</v>
      </c>
      <c r="O42" s="247"/>
      <c r="P42" s="249">
        <f t="shared" si="31"/>
        <v>302.0232558139536</v>
      </c>
      <c r="Q42" s="249">
        <f t="shared" si="32"/>
        <v>313.89767441860477</v>
      </c>
      <c r="R42" s="247">
        <f t="shared" si="33"/>
        <v>366.04186046511637</v>
      </c>
      <c r="S42" s="247">
        <f t="shared" si="34"/>
        <v>383.59534883720943</v>
      </c>
      <c r="T42" s="247">
        <f t="shared" si="35"/>
        <v>451.74418604651174</v>
      </c>
      <c r="U42" s="247">
        <f t="shared" si="36"/>
        <v>476.52558139534892</v>
      </c>
      <c r="V42" s="247"/>
      <c r="W42" s="247"/>
      <c r="X42" s="247"/>
      <c r="Y42" s="249">
        <f t="shared" si="37"/>
        <v>435.73953488372109</v>
      </c>
      <c r="Z42" s="247">
        <f t="shared" si="38"/>
        <v>489.94883720930244</v>
      </c>
      <c r="AA42" s="247"/>
      <c r="AB42" s="249">
        <f t="shared" si="39"/>
        <v>435.73953488372109</v>
      </c>
      <c r="AC42" s="247">
        <f t="shared" si="40"/>
        <v>487.88372093023276</v>
      </c>
      <c r="AD42" s="249">
        <f t="shared" si="41"/>
        <v>493.04651162790714</v>
      </c>
      <c r="AE42" s="247"/>
      <c r="AF42" s="249">
        <f t="shared" si="42"/>
        <v>460.52093023255833</v>
      </c>
      <c r="AG42" s="247">
        <f t="shared" si="43"/>
        <v>519.89302325581411</v>
      </c>
      <c r="AH42" s="249">
        <f t="shared" si="44"/>
        <v>549.83720930232573</v>
      </c>
      <c r="AI42" s="247"/>
    </row>
    <row r="43" spans="1:35" ht="12.75">
      <c r="A43" s="248">
        <v>15</v>
      </c>
      <c r="B43" s="228" t="s">
        <v>572</v>
      </c>
      <c r="C43" s="133" t="s">
        <v>2197</v>
      </c>
      <c r="D43" s="260">
        <v>1.6</v>
      </c>
      <c r="E43" s="229">
        <f t="shared" si="23"/>
        <v>108.93488372093026</v>
      </c>
      <c r="F43" s="229">
        <v>108.93488372093026</v>
      </c>
      <c r="G43" s="249">
        <f t="shared" si="24"/>
        <v>289.63255813953498</v>
      </c>
      <c r="H43" s="247">
        <f t="shared" si="25"/>
        <v>348.48837209302337</v>
      </c>
      <c r="I43" s="247">
        <f t="shared" si="26"/>
        <v>426.96279069767456</v>
      </c>
      <c r="J43" s="247"/>
      <c r="K43" s="249">
        <f t="shared" si="27"/>
        <v>289.63255813953498</v>
      </c>
      <c r="L43" s="247">
        <f t="shared" si="28"/>
        <v>348.48837209302337</v>
      </c>
      <c r="M43" s="247">
        <f t="shared" si="29"/>
        <v>364.49302325581408</v>
      </c>
      <c r="N43" s="247">
        <f t="shared" si="30"/>
        <v>426.96279069767456</v>
      </c>
      <c r="O43" s="247"/>
      <c r="P43" s="249">
        <f t="shared" si="31"/>
        <v>302.0232558139536</v>
      </c>
      <c r="Q43" s="249">
        <f t="shared" si="32"/>
        <v>313.89767441860477</v>
      </c>
      <c r="R43" s="247">
        <f t="shared" si="33"/>
        <v>366.04186046511637</v>
      </c>
      <c r="S43" s="247">
        <f t="shared" si="34"/>
        <v>383.59534883720943</v>
      </c>
      <c r="T43" s="247">
        <f t="shared" si="35"/>
        <v>451.74418604651174</v>
      </c>
      <c r="U43" s="247">
        <f t="shared" si="36"/>
        <v>476.52558139534892</v>
      </c>
      <c r="V43" s="247"/>
      <c r="W43" s="247"/>
      <c r="X43" s="247"/>
      <c r="Y43" s="249">
        <f t="shared" si="37"/>
        <v>435.73953488372109</v>
      </c>
      <c r="Z43" s="247">
        <f t="shared" si="38"/>
        <v>489.94883720930244</v>
      </c>
      <c r="AA43" s="247"/>
      <c r="AB43" s="249">
        <f t="shared" si="39"/>
        <v>435.73953488372109</v>
      </c>
      <c r="AC43" s="247">
        <f t="shared" si="40"/>
        <v>487.88372093023276</v>
      </c>
      <c r="AD43" s="249">
        <f t="shared" si="41"/>
        <v>493.04651162790714</v>
      </c>
      <c r="AE43" s="247"/>
      <c r="AF43" s="249">
        <f t="shared" si="42"/>
        <v>460.52093023255833</v>
      </c>
      <c r="AG43" s="247">
        <f t="shared" si="43"/>
        <v>519.89302325581411</v>
      </c>
      <c r="AH43" s="249">
        <f t="shared" si="44"/>
        <v>549.83720930232573</v>
      </c>
      <c r="AI43" s="247"/>
    </row>
    <row r="44" spans="1:35" ht="12.75">
      <c r="A44" s="248">
        <v>15</v>
      </c>
      <c r="B44" s="228" t="s">
        <v>573</v>
      </c>
      <c r="C44" s="133" t="s">
        <v>2197</v>
      </c>
      <c r="D44" s="260">
        <v>2.5</v>
      </c>
      <c r="E44" s="229">
        <f t="shared" si="23"/>
        <v>108.93488372093026</v>
      </c>
      <c r="F44" s="229">
        <v>108.93488372093026</v>
      </c>
      <c r="G44" s="249">
        <f t="shared" si="24"/>
        <v>289.63255813953498</v>
      </c>
      <c r="H44" s="247">
        <f t="shared" si="25"/>
        <v>348.48837209302337</v>
      </c>
      <c r="I44" s="247">
        <f t="shared" si="26"/>
        <v>426.96279069767456</v>
      </c>
      <c r="J44" s="247"/>
      <c r="K44" s="249">
        <f t="shared" si="27"/>
        <v>289.63255813953498</v>
      </c>
      <c r="L44" s="247">
        <f t="shared" si="28"/>
        <v>348.48837209302337</v>
      </c>
      <c r="M44" s="247">
        <f t="shared" si="29"/>
        <v>364.49302325581408</v>
      </c>
      <c r="N44" s="247">
        <f t="shared" si="30"/>
        <v>426.96279069767456</v>
      </c>
      <c r="O44" s="247"/>
      <c r="P44" s="249">
        <f t="shared" si="31"/>
        <v>302.0232558139536</v>
      </c>
      <c r="Q44" s="249">
        <f t="shared" si="32"/>
        <v>313.89767441860477</v>
      </c>
      <c r="R44" s="247">
        <f t="shared" si="33"/>
        <v>366.04186046511637</v>
      </c>
      <c r="S44" s="247">
        <f t="shared" si="34"/>
        <v>383.59534883720943</v>
      </c>
      <c r="T44" s="247">
        <f t="shared" si="35"/>
        <v>451.74418604651174</v>
      </c>
      <c r="U44" s="247">
        <f t="shared" si="36"/>
        <v>476.52558139534892</v>
      </c>
      <c r="V44" s="247"/>
      <c r="W44" s="247"/>
      <c r="X44" s="247"/>
      <c r="Y44" s="249">
        <f t="shared" si="37"/>
        <v>435.73953488372109</v>
      </c>
      <c r="Z44" s="247">
        <f t="shared" si="38"/>
        <v>489.94883720930244</v>
      </c>
      <c r="AA44" s="247"/>
      <c r="AB44" s="249">
        <f t="shared" si="39"/>
        <v>435.73953488372109</v>
      </c>
      <c r="AC44" s="247">
        <f t="shared" si="40"/>
        <v>487.88372093023276</v>
      </c>
      <c r="AD44" s="249">
        <f t="shared" si="41"/>
        <v>493.04651162790714</v>
      </c>
      <c r="AE44" s="247"/>
      <c r="AF44" s="249">
        <f t="shared" si="42"/>
        <v>460.52093023255833</v>
      </c>
      <c r="AG44" s="247">
        <f t="shared" si="43"/>
        <v>519.89302325581411</v>
      </c>
      <c r="AH44" s="249">
        <f t="shared" si="44"/>
        <v>549.83720930232573</v>
      </c>
      <c r="AI44" s="247"/>
    </row>
    <row r="45" spans="1:35" ht="12.75">
      <c r="A45" s="248">
        <v>15</v>
      </c>
      <c r="B45" s="228" t="s">
        <v>574</v>
      </c>
      <c r="C45" s="133" t="s">
        <v>2197</v>
      </c>
      <c r="D45" s="260">
        <v>4</v>
      </c>
      <c r="E45" s="229">
        <f t="shared" si="23"/>
        <v>108.93488372093026</v>
      </c>
      <c r="F45" s="229">
        <v>108.93488372093026</v>
      </c>
      <c r="G45" s="249">
        <f t="shared" si="24"/>
        <v>289.63255813953498</v>
      </c>
      <c r="H45" s="247">
        <f t="shared" si="25"/>
        <v>348.48837209302337</v>
      </c>
      <c r="I45" s="247">
        <f t="shared" si="26"/>
        <v>426.96279069767456</v>
      </c>
      <c r="J45" s="247"/>
      <c r="K45" s="249">
        <f t="shared" si="27"/>
        <v>289.63255813953498</v>
      </c>
      <c r="L45" s="247">
        <f t="shared" si="28"/>
        <v>348.48837209302337</v>
      </c>
      <c r="M45" s="247">
        <f t="shared" si="29"/>
        <v>364.49302325581408</v>
      </c>
      <c r="N45" s="247">
        <f t="shared" si="30"/>
        <v>426.96279069767456</v>
      </c>
      <c r="O45" s="247"/>
      <c r="P45" s="249">
        <f t="shared" si="31"/>
        <v>302.0232558139536</v>
      </c>
      <c r="Q45" s="249">
        <f t="shared" si="32"/>
        <v>313.89767441860477</v>
      </c>
      <c r="R45" s="247">
        <f t="shared" si="33"/>
        <v>366.04186046511637</v>
      </c>
      <c r="S45" s="247">
        <f t="shared" si="34"/>
        <v>383.59534883720943</v>
      </c>
      <c r="T45" s="247">
        <f t="shared" si="35"/>
        <v>451.74418604651174</v>
      </c>
      <c r="U45" s="247">
        <f t="shared" si="36"/>
        <v>476.52558139534892</v>
      </c>
      <c r="V45" s="247"/>
      <c r="W45" s="247"/>
      <c r="X45" s="247"/>
      <c r="Y45" s="249">
        <f t="shared" si="37"/>
        <v>435.73953488372109</v>
      </c>
      <c r="Z45" s="247">
        <f t="shared" si="38"/>
        <v>489.94883720930244</v>
      </c>
      <c r="AA45" s="247"/>
      <c r="AB45" s="249">
        <f t="shared" si="39"/>
        <v>435.73953488372109</v>
      </c>
      <c r="AC45" s="247">
        <f t="shared" si="40"/>
        <v>487.88372093023276</v>
      </c>
      <c r="AD45" s="249">
        <f t="shared" si="41"/>
        <v>493.04651162790714</v>
      </c>
      <c r="AE45" s="247"/>
      <c r="AF45" s="249">
        <f t="shared" si="42"/>
        <v>460.52093023255833</v>
      </c>
      <c r="AG45" s="247">
        <f t="shared" si="43"/>
        <v>519.89302325581411</v>
      </c>
      <c r="AH45" s="249">
        <f t="shared" si="44"/>
        <v>549.83720930232573</v>
      </c>
      <c r="AI45" s="247"/>
    </row>
    <row r="46" spans="1:35" ht="12.75">
      <c r="A46" s="248">
        <v>20</v>
      </c>
      <c r="B46" s="228" t="s">
        <v>575</v>
      </c>
      <c r="C46" s="133" t="s">
        <v>2197</v>
      </c>
      <c r="D46" s="260">
        <v>6.3</v>
      </c>
      <c r="E46" s="229">
        <f t="shared" si="23"/>
        <v>126.48837209302329</v>
      </c>
      <c r="F46" s="229">
        <v>126.48837209302329</v>
      </c>
      <c r="G46" s="249">
        <f t="shared" si="24"/>
        <v>307.18604651162798</v>
      </c>
      <c r="H46" s="247">
        <f t="shared" si="25"/>
        <v>366.04186046511643</v>
      </c>
      <c r="I46" s="247">
        <f t="shared" si="26"/>
        <v>444.51627906976762</v>
      </c>
      <c r="J46" s="247"/>
      <c r="K46" s="249">
        <f t="shared" si="27"/>
        <v>307.18604651162798</v>
      </c>
      <c r="L46" s="247">
        <f t="shared" si="28"/>
        <v>366.04186046511643</v>
      </c>
      <c r="M46" s="247">
        <f t="shared" si="29"/>
        <v>382.04651162790708</v>
      </c>
      <c r="N46" s="247">
        <f t="shared" si="30"/>
        <v>444.51627906976762</v>
      </c>
      <c r="O46" s="247"/>
      <c r="P46" s="249">
        <f t="shared" si="31"/>
        <v>319.57674418604665</v>
      </c>
      <c r="Q46" s="249">
        <f t="shared" si="32"/>
        <v>331.45116279069782</v>
      </c>
      <c r="R46" s="247">
        <f t="shared" si="33"/>
        <v>383.59534883720937</v>
      </c>
      <c r="S46" s="247">
        <f t="shared" si="34"/>
        <v>401.14883720930243</v>
      </c>
      <c r="T46" s="247">
        <f t="shared" si="35"/>
        <v>469.29767441860474</v>
      </c>
      <c r="U46" s="247">
        <f t="shared" si="36"/>
        <v>494.07906976744198</v>
      </c>
      <c r="V46" s="247"/>
      <c r="W46" s="247"/>
      <c r="X46" s="247"/>
      <c r="Y46" s="249">
        <f t="shared" si="37"/>
        <v>453.29302325581409</v>
      </c>
      <c r="Z46" s="247">
        <f t="shared" si="38"/>
        <v>507.50232558139544</v>
      </c>
      <c r="AA46" s="247"/>
      <c r="AB46" s="249">
        <f t="shared" si="39"/>
        <v>453.29302325581409</v>
      </c>
      <c r="AC46" s="247">
        <f t="shared" si="40"/>
        <v>505.43720930232575</v>
      </c>
      <c r="AD46" s="249">
        <f t="shared" si="41"/>
        <v>510.60000000000014</v>
      </c>
      <c r="AE46" s="247"/>
      <c r="AF46" s="249">
        <f t="shared" si="42"/>
        <v>478.07441860465133</v>
      </c>
      <c r="AG46" s="247">
        <f t="shared" si="43"/>
        <v>537.44651162790717</v>
      </c>
      <c r="AH46" s="249">
        <f t="shared" si="44"/>
        <v>567.39069767441879</v>
      </c>
      <c r="AI46" s="247"/>
    </row>
    <row r="47" spans="1:35" ht="12.75">
      <c r="A47" s="248">
        <v>25</v>
      </c>
      <c r="B47" s="228" t="s">
        <v>576</v>
      </c>
      <c r="C47" s="133" t="s">
        <v>2197</v>
      </c>
      <c r="D47" s="260">
        <v>10</v>
      </c>
      <c r="E47" s="229">
        <f t="shared" si="23"/>
        <v>146.62325581395353</v>
      </c>
      <c r="F47" s="229">
        <v>146.62325581395353</v>
      </c>
      <c r="G47" s="249">
        <f t="shared" si="24"/>
        <v>327.32093023255823</v>
      </c>
      <c r="H47" s="247">
        <f t="shared" si="25"/>
        <v>386.17674418604668</v>
      </c>
      <c r="I47" s="247">
        <f t="shared" si="26"/>
        <v>464.65116279069787</v>
      </c>
      <c r="J47" s="247"/>
      <c r="K47" s="249">
        <f t="shared" si="27"/>
        <v>327.32093023255823</v>
      </c>
      <c r="L47" s="247">
        <f t="shared" si="28"/>
        <v>386.17674418604668</v>
      </c>
      <c r="M47" s="247">
        <f t="shared" si="29"/>
        <v>402.18139534883733</v>
      </c>
      <c r="N47" s="247">
        <f t="shared" si="30"/>
        <v>464.65116279069787</v>
      </c>
      <c r="O47" s="247"/>
      <c r="P47" s="249">
        <f t="shared" si="31"/>
        <v>339.7116279069769</v>
      </c>
      <c r="Q47" s="249">
        <f t="shared" si="32"/>
        <v>351.58604651162807</v>
      </c>
      <c r="R47" s="247">
        <f t="shared" si="33"/>
        <v>403.73023255813962</v>
      </c>
      <c r="S47" s="247">
        <f t="shared" si="34"/>
        <v>421.28372093023268</v>
      </c>
      <c r="T47" s="247">
        <f t="shared" si="35"/>
        <v>489.43255813953499</v>
      </c>
      <c r="U47" s="247">
        <f t="shared" si="36"/>
        <v>514.21395348837223</v>
      </c>
      <c r="V47" s="247"/>
      <c r="W47" s="247"/>
      <c r="X47" s="247"/>
      <c r="Y47" s="249">
        <f t="shared" si="37"/>
        <v>473.42790697674434</v>
      </c>
      <c r="Z47" s="247">
        <f t="shared" si="38"/>
        <v>527.63720930232569</v>
      </c>
      <c r="AA47" s="247"/>
      <c r="AB47" s="249">
        <f t="shared" si="39"/>
        <v>473.42790697674434</v>
      </c>
      <c r="AC47" s="247">
        <f t="shared" si="40"/>
        <v>525.572093023256</v>
      </c>
      <c r="AD47" s="249">
        <f t="shared" si="41"/>
        <v>530.73488372093038</v>
      </c>
      <c r="AE47" s="247"/>
      <c r="AF47" s="249">
        <f t="shared" si="42"/>
        <v>498.20930232558158</v>
      </c>
      <c r="AG47" s="247">
        <f t="shared" si="43"/>
        <v>557.58139534883742</v>
      </c>
      <c r="AH47" s="249">
        <f t="shared" si="44"/>
        <v>587.52558139534904</v>
      </c>
      <c r="AI47" s="247"/>
    </row>
    <row r="48" spans="1:35" ht="12.75">
      <c r="A48" s="248">
        <v>32</v>
      </c>
      <c r="B48" s="228" t="s">
        <v>577</v>
      </c>
      <c r="C48" s="133" t="s">
        <v>2197</v>
      </c>
      <c r="D48" s="260">
        <v>16</v>
      </c>
      <c r="E48" s="229">
        <f t="shared" si="23"/>
        <v>169.85581395348842</v>
      </c>
      <c r="F48" s="229">
        <v>169.85581395348842</v>
      </c>
      <c r="G48" s="249">
        <f t="shared" si="24"/>
        <v>350.55348837209317</v>
      </c>
      <c r="H48" s="249">
        <f t="shared" si="25"/>
        <v>409.40930232558156</v>
      </c>
      <c r="I48" s="247">
        <f t="shared" si="26"/>
        <v>487.8837209302327</v>
      </c>
      <c r="J48" s="247"/>
      <c r="K48" s="249">
        <f t="shared" si="27"/>
        <v>350.55348837209317</v>
      </c>
      <c r="L48" s="249">
        <f t="shared" si="28"/>
        <v>409.40930232558156</v>
      </c>
      <c r="M48" s="249">
        <f t="shared" si="29"/>
        <v>425.41395348837227</v>
      </c>
      <c r="N48" s="247">
        <f t="shared" si="30"/>
        <v>487.8837209302327</v>
      </c>
      <c r="O48" s="247"/>
      <c r="P48" s="249">
        <f t="shared" si="31"/>
        <v>362.94418604651173</v>
      </c>
      <c r="Q48" s="249">
        <f t="shared" si="32"/>
        <v>374.8186046511629</v>
      </c>
      <c r="R48" s="249">
        <f t="shared" si="33"/>
        <v>426.96279069767456</v>
      </c>
      <c r="S48" s="249">
        <f t="shared" si="34"/>
        <v>444.51627906976762</v>
      </c>
      <c r="T48" s="247">
        <f t="shared" si="35"/>
        <v>512.66511627906993</v>
      </c>
      <c r="U48" s="247">
        <f t="shared" si="36"/>
        <v>537.44651162790706</v>
      </c>
      <c r="V48" s="247"/>
      <c r="W48" s="247"/>
      <c r="X48" s="247"/>
      <c r="Y48" s="249">
        <f t="shared" si="37"/>
        <v>496.66046511627928</v>
      </c>
      <c r="Z48" s="249">
        <f t="shared" si="38"/>
        <v>550.86976744186063</v>
      </c>
      <c r="AA48" s="247"/>
      <c r="AB48" s="249">
        <f t="shared" si="39"/>
        <v>496.66046511627928</v>
      </c>
      <c r="AC48" s="249">
        <f t="shared" si="40"/>
        <v>548.80465116279095</v>
      </c>
      <c r="AD48" s="249">
        <f t="shared" si="41"/>
        <v>553.96744186046533</v>
      </c>
      <c r="AE48" s="247"/>
      <c r="AF48" s="249">
        <f t="shared" si="42"/>
        <v>521.44186046511652</v>
      </c>
      <c r="AG48" s="249">
        <f t="shared" si="43"/>
        <v>580.81395348837236</v>
      </c>
      <c r="AH48" s="249">
        <f t="shared" si="44"/>
        <v>610.75813953488387</v>
      </c>
      <c r="AI48" s="247"/>
    </row>
    <row r="49" spans="1:35" ht="12.75">
      <c r="A49" s="248">
        <v>40</v>
      </c>
      <c r="B49" s="228" t="s">
        <v>578</v>
      </c>
      <c r="C49" s="133" t="s">
        <v>2197</v>
      </c>
      <c r="D49" s="260">
        <v>25</v>
      </c>
      <c r="E49" s="229">
        <f t="shared" si="23"/>
        <v>213.22325581395356</v>
      </c>
      <c r="F49" s="229">
        <v>213.22325581395356</v>
      </c>
      <c r="G49" s="247"/>
      <c r="H49" s="249">
        <f t="shared" si="25"/>
        <v>452.7767441860467</v>
      </c>
      <c r="I49" s="247">
        <f t="shared" si="26"/>
        <v>531.25116279069789</v>
      </c>
      <c r="J49" s="247"/>
      <c r="K49" s="247"/>
      <c r="L49" s="249">
        <f t="shared" si="28"/>
        <v>452.7767441860467</v>
      </c>
      <c r="M49" s="249">
        <f t="shared" si="29"/>
        <v>468.78139534883735</v>
      </c>
      <c r="N49" s="247">
        <f t="shared" si="30"/>
        <v>531.25116279069789</v>
      </c>
      <c r="O49" s="247"/>
      <c r="P49" s="247"/>
      <c r="Q49" s="247"/>
      <c r="R49" s="249">
        <f t="shared" si="33"/>
        <v>470.33023255813964</v>
      </c>
      <c r="S49" s="249">
        <f t="shared" si="34"/>
        <v>487.8837209302327</v>
      </c>
      <c r="T49" s="247">
        <f t="shared" si="35"/>
        <v>556.03255813953501</v>
      </c>
      <c r="U49" s="247">
        <f t="shared" si="36"/>
        <v>580.81395348837225</v>
      </c>
      <c r="V49" s="247"/>
      <c r="W49" s="247"/>
      <c r="X49" s="247"/>
      <c r="Y49" s="247"/>
      <c r="Z49" s="249">
        <f t="shared" si="38"/>
        <v>594.23720930232571</v>
      </c>
      <c r="AA49" s="247"/>
      <c r="AB49" s="247"/>
      <c r="AC49" s="249">
        <f t="shared" si="40"/>
        <v>592.17209302325602</v>
      </c>
      <c r="AD49" s="249">
        <f t="shared" si="41"/>
        <v>597.33488372093041</v>
      </c>
      <c r="AE49" s="247"/>
      <c r="AF49" s="247"/>
      <c r="AG49" s="249">
        <f t="shared" si="43"/>
        <v>624.18139534883744</v>
      </c>
      <c r="AH49" s="249">
        <f t="shared" si="44"/>
        <v>654.12558139534906</v>
      </c>
      <c r="AI49" s="247"/>
    </row>
    <row r="50" spans="1:35" ht="12.75">
      <c r="A50" s="248">
        <v>50</v>
      </c>
      <c r="B50" s="228" t="s">
        <v>579</v>
      </c>
      <c r="C50" s="133" t="s">
        <v>2197</v>
      </c>
      <c r="D50" s="260">
        <v>40</v>
      </c>
      <c r="E50" s="229">
        <f t="shared" si="23"/>
        <v>280.339534883721</v>
      </c>
      <c r="F50" s="229">
        <v>280.339534883721</v>
      </c>
      <c r="G50" s="247"/>
      <c r="H50" s="249">
        <f t="shared" si="25"/>
        <v>519.89302325581411</v>
      </c>
      <c r="I50" s="247">
        <f t="shared" si="26"/>
        <v>598.36744186046531</v>
      </c>
      <c r="J50" s="247"/>
      <c r="K50" s="247"/>
      <c r="L50" s="249">
        <f t="shared" si="28"/>
        <v>519.89302325581411</v>
      </c>
      <c r="M50" s="249">
        <f t="shared" si="29"/>
        <v>535.89767441860477</v>
      </c>
      <c r="N50" s="247">
        <f t="shared" si="30"/>
        <v>598.36744186046531</v>
      </c>
      <c r="O50" s="247"/>
      <c r="P50" s="247"/>
      <c r="Q50" s="247"/>
      <c r="R50" s="249">
        <f t="shared" si="33"/>
        <v>537.44651162790706</v>
      </c>
      <c r="S50" s="249">
        <f t="shared" si="34"/>
        <v>555.00000000000023</v>
      </c>
      <c r="T50" s="247">
        <f t="shared" si="35"/>
        <v>623.14883720930243</v>
      </c>
      <c r="U50" s="247">
        <f t="shared" si="36"/>
        <v>647.93023255813966</v>
      </c>
      <c r="V50" s="247"/>
      <c r="W50" s="247"/>
      <c r="X50" s="247"/>
      <c r="Y50" s="247"/>
      <c r="Z50" s="249">
        <f t="shared" si="38"/>
        <v>661.35348837209312</v>
      </c>
      <c r="AA50" s="247"/>
      <c r="AB50" s="247"/>
      <c r="AC50" s="249">
        <f t="shared" si="40"/>
        <v>659.28837209302355</v>
      </c>
      <c r="AD50" s="249">
        <f t="shared" si="41"/>
        <v>664.45116279069794</v>
      </c>
      <c r="AE50" s="247"/>
      <c r="AF50" s="247"/>
      <c r="AG50" s="249">
        <f t="shared" si="43"/>
        <v>691.29767441860486</v>
      </c>
      <c r="AH50" s="249">
        <f t="shared" si="44"/>
        <v>721.24186046511647</v>
      </c>
      <c r="AI50" s="247"/>
    </row>
    <row r="51" spans="1:35" ht="11.25">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row>
    <row r="52" spans="1:35" ht="15">
      <c r="A52" s="310" t="s">
        <v>2138</v>
      </c>
      <c r="B52" s="36"/>
      <c r="C52" s="56"/>
      <c r="D52" s="45"/>
      <c r="E52" s="46"/>
      <c r="F52" s="46"/>
      <c r="G52" s="21"/>
      <c r="H52" s="21"/>
      <c r="I52" s="21"/>
      <c r="J52" s="21"/>
      <c r="K52" s="34"/>
      <c r="L52" s="34"/>
      <c r="M52" s="34"/>
      <c r="N52" s="34"/>
      <c r="O52" s="34"/>
      <c r="P52" s="34"/>
      <c r="Q52" s="34"/>
      <c r="R52" s="34"/>
      <c r="S52" s="34"/>
      <c r="T52" s="34"/>
      <c r="U52" s="34"/>
      <c r="V52" s="34"/>
      <c r="W52" s="34"/>
      <c r="X52" s="34"/>
      <c r="Y52" s="34"/>
      <c r="Z52" s="51"/>
      <c r="AA52" s="51"/>
      <c r="AB52" s="51"/>
      <c r="AC52" s="51"/>
      <c r="AD52" s="51"/>
      <c r="AE52" s="51"/>
      <c r="AF52" s="51"/>
      <c r="AG52" s="51"/>
      <c r="AH52" s="51"/>
      <c r="AI52" s="51"/>
    </row>
    <row r="53" spans="1:35" ht="12.75">
      <c r="A53" s="247">
        <v>15</v>
      </c>
      <c r="B53" s="228" t="s">
        <v>639</v>
      </c>
      <c r="C53" s="133" t="s">
        <v>2149</v>
      </c>
      <c r="D53" s="282" t="s">
        <v>539</v>
      </c>
      <c r="E53" s="229">
        <f t="shared" ref="E53:E58" si="45">F53*(1+$AI$12)*(1-$AI$11)</f>
        <v>5.3693023255813968</v>
      </c>
      <c r="F53" s="229">
        <v>5.3693023255813968</v>
      </c>
      <c r="G53" s="26"/>
      <c r="H53" s="26"/>
      <c r="I53" s="28"/>
      <c r="J53" s="35"/>
      <c r="K53" s="28"/>
      <c r="L53" s="26"/>
      <c r="M53" s="26"/>
      <c r="N53" s="26"/>
      <c r="O53" s="28"/>
      <c r="P53" s="38"/>
      <c r="Q53" s="28"/>
      <c r="R53" s="26"/>
      <c r="S53" s="26"/>
      <c r="T53" s="28"/>
      <c r="U53" s="35"/>
      <c r="V53" s="35"/>
      <c r="W53" s="35"/>
      <c r="X53" s="35"/>
      <c r="Y53" s="35"/>
      <c r="Z53" s="30"/>
      <c r="AA53" s="30"/>
      <c r="AB53" s="30"/>
      <c r="AC53" s="30"/>
      <c r="AD53" s="30"/>
      <c r="AE53" s="30"/>
      <c r="AF53" s="30"/>
      <c r="AG53" s="30"/>
      <c r="AH53" s="30"/>
      <c r="AI53" s="30"/>
    </row>
    <row r="54" spans="1:35" ht="12.75">
      <c r="A54" s="247">
        <v>20</v>
      </c>
      <c r="B54" s="228" t="s">
        <v>642</v>
      </c>
      <c r="C54" s="133" t="s">
        <v>2149</v>
      </c>
      <c r="D54" s="282" t="s">
        <v>539</v>
      </c>
      <c r="E54" s="229">
        <f t="shared" si="45"/>
        <v>6.040465116279071</v>
      </c>
      <c r="F54" s="229">
        <v>6.040465116279071</v>
      </c>
      <c r="G54" s="26"/>
      <c r="H54" s="26"/>
      <c r="I54" s="28"/>
      <c r="J54" s="35"/>
      <c r="K54" s="28"/>
      <c r="L54" s="26"/>
      <c r="M54" s="26"/>
      <c r="N54" s="26"/>
      <c r="O54" s="28"/>
      <c r="P54" s="38"/>
      <c r="Q54" s="28"/>
      <c r="R54" s="26"/>
      <c r="S54" s="26"/>
      <c r="T54" s="28"/>
      <c r="U54" s="35"/>
      <c r="V54" s="35"/>
      <c r="W54" s="35"/>
      <c r="X54" s="35"/>
      <c r="Y54" s="35"/>
      <c r="Z54" s="30"/>
      <c r="AA54" s="30"/>
      <c r="AB54" s="30"/>
      <c r="AC54" s="30"/>
      <c r="AD54" s="30"/>
      <c r="AE54" s="30"/>
      <c r="AF54" s="30"/>
      <c r="AG54" s="30"/>
      <c r="AH54" s="30"/>
      <c r="AI54" s="30"/>
    </row>
    <row r="55" spans="1:35" ht="12.75">
      <c r="A55" s="247">
        <v>25</v>
      </c>
      <c r="B55" s="228" t="s">
        <v>640</v>
      </c>
      <c r="C55" s="133" t="s">
        <v>2149</v>
      </c>
      <c r="D55" s="282" t="s">
        <v>539</v>
      </c>
      <c r="E55" s="229">
        <f t="shared" si="45"/>
        <v>7.2279069767441886</v>
      </c>
      <c r="F55" s="229">
        <v>7.2279069767441886</v>
      </c>
      <c r="G55" s="26"/>
      <c r="H55" s="26"/>
      <c r="I55" s="28"/>
      <c r="J55" s="35"/>
      <c r="K55" s="28"/>
      <c r="L55" s="26"/>
      <c r="M55" s="26"/>
      <c r="N55" s="26"/>
      <c r="O55" s="28"/>
      <c r="P55" s="38"/>
      <c r="Q55" s="28"/>
      <c r="R55" s="26"/>
      <c r="S55" s="26"/>
      <c r="T55" s="28"/>
      <c r="U55" s="35"/>
      <c r="V55" s="35"/>
      <c r="W55" s="35"/>
      <c r="X55" s="35"/>
      <c r="Y55" s="35"/>
      <c r="Z55" s="30"/>
      <c r="AA55" s="30"/>
      <c r="AB55" s="30"/>
      <c r="AC55" s="30"/>
      <c r="AD55" s="30"/>
      <c r="AE55" s="30"/>
      <c r="AF55" s="30"/>
      <c r="AG55" s="30"/>
      <c r="AH55" s="30"/>
      <c r="AI55" s="30"/>
    </row>
    <row r="56" spans="1:35" ht="12.75">
      <c r="A56" s="247">
        <v>32</v>
      </c>
      <c r="B56" s="228" t="s">
        <v>643</v>
      </c>
      <c r="C56" s="133" t="s">
        <v>2149</v>
      </c>
      <c r="D56" s="282" t="s">
        <v>539</v>
      </c>
      <c r="E56" s="229">
        <f t="shared" si="45"/>
        <v>10.738604651162794</v>
      </c>
      <c r="F56" s="229">
        <v>10.738604651162794</v>
      </c>
      <c r="G56" s="26"/>
      <c r="H56" s="26"/>
      <c r="I56" s="28"/>
      <c r="J56" s="35"/>
      <c r="K56" s="28"/>
      <c r="L56" s="26"/>
      <c r="M56" s="26"/>
      <c r="N56" s="26"/>
      <c r="O56" s="28"/>
      <c r="P56" s="38"/>
      <c r="Q56" s="28"/>
      <c r="R56" s="26"/>
      <c r="S56" s="26"/>
      <c r="T56" s="28"/>
      <c r="U56" s="35"/>
      <c r="V56" s="35"/>
      <c r="W56" s="35"/>
      <c r="X56" s="35"/>
      <c r="Y56" s="35"/>
      <c r="Z56" s="30"/>
      <c r="AA56" s="30"/>
      <c r="AB56" s="30"/>
      <c r="AC56" s="30"/>
      <c r="AD56" s="30"/>
      <c r="AE56" s="30"/>
      <c r="AF56" s="30"/>
      <c r="AG56" s="30"/>
      <c r="AH56" s="30"/>
      <c r="AI56" s="30"/>
    </row>
    <row r="57" spans="1:35" ht="12.75">
      <c r="A57" s="247">
        <v>40</v>
      </c>
      <c r="B57" s="228" t="s">
        <v>641</v>
      </c>
      <c r="C57" s="133" t="s">
        <v>2149</v>
      </c>
      <c r="D57" s="282" t="s">
        <v>539</v>
      </c>
      <c r="E57" s="229">
        <f t="shared" si="45"/>
        <v>13.26837209302326</v>
      </c>
      <c r="F57" s="229">
        <v>13.26837209302326</v>
      </c>
      <c r="G57" s="26"/>
      <c r="H57" s="26"/>
      <c r="I57" s="28"/>
      <c r="J57" s="35"/>
      <c r="K57" s="28"/>
      <c r="L57" s="26"/>
      <c r="M57" s="26"/>
      <c r="N57" s="26"/>
      <c r="O57" s="28"/>
      <c r="P57" s="38"/>
      <c r="Q57" s="28"/>
      <c r="R57" s="26"/>
      <c r="S57" s="26"/>
      <c r="T57" s="28"/>
      <c r="U57" s="35"/>
      <c r="V57" s="35"/>
      <c r="W57" s="35"/>
      <c r="X57" s="35"/>
      <c r="Y57" s="35"/>
      <c r="Z57" s="30"/>
      <c r="AA57" s="30"/>
      <c r="AB57" s="30"/>
      <c r="AC57" s="30"/>
      <c r="AD57" s="30"/>
      <c r="AE57" s="30"/>
      <c r="AF57" s="30"/>
      <c r="AG57" s="30"/>
      <c r="AH57" s="30"/>
      <c r="AI57" s="30"/>
    </row>
    <row r="58" spans="1:35" ht="12.75">
      <c r="A58" s="247">
        <v>50</v>
      </c>
      <c r="B58" s="228" t="s">
        <v>644</v>
      </c>
      <c r="C58" s="133" t="s">
        <v>2149</v>
      </c>
      <c r="D58" s="282" t="s">
        <v>539</v>
      </c>
      <c r="E58" s="229">
        <f t="shared" si="45"/>
        <v>18.069767441860471</v>
      </c>
      <c r="F58" s="229">
        <v>18.069767441860471</v>
      </c>
      <c r="G58" s="26"/>
      <c r="H58" s="26"/>
      <c r="I58" s="28"/>
      <c r="J58" s="35"/>
      <c r="K58" s="28"/>
      <c r="L58" s="26"/>
      <c r="M58" s="26"/>
      <c r="N58" s="26"/>
      <c r="O58" s="28"/>
      <c r="P58" s="38"/>
      <c r="Q58" s="28"/>
      <c r="R58" s="26"/>
      <c r="S58" s="26"/>
      <c r="T58" s="28"/>
      <c r="U58" s="35"/>
      <c r="V58" s="35"/>
      <c r="W58" s="35"/>
      <c r="X58" s="35"/>
      <c r="Y58" s="35"/>
      <c r="Z58" s="30"/>
      <c r="AA58" s="30"/>
      <c r="AB58" s="30"/>
      <c r="AC58" s="30"/>
      <c r="AD58" s="30"/>
      <c r="AE58" s="30"/>
      <c r="AF58" s="30"/>
      <c r="AG58" s="30"/>
      <c r="AH58" s="30"/>
      <c r="AI58" s="30"/>
    </row>
    <row r="59" spans="1:35" ht="12.75">
      <c r="A59" s="47"/>
      <c r="B59" s="46"/>
      <c r="C59" s="56"/>
      <c r="D59" s="45"/>
      <c r="E59" s="121"/>
      <c r="F59" s="121"/>
      <c r="G59" s="26"/>
      <c r="H59" s="26"/>
      <c r="I59" s="28"/>
      <c r="J59" s="35"/>
      <c r="K59" s="28"/>
      <c r="L59" s="26"/>
      <c r="M59" s="26"/>
      <c r="N59" s="26"/>
      <c r="O59" s="28"/>
      <c r="P59" s="38"/>
      <c r="Q59" s="28"/>
      <c r="R59" s="26"/>
      <c r="S59" s="26"/>
      <c r="T59" s="28"/>
      <c r="U59" s="35"/>
      <c r="V59" s="35"/>
      <c r="W59" s="35"/>
      <c r="X59" s="35"/>
      <c r="Y59" s="35"/>
      <c r="Z59" s="30"/>
      <c r="AA59" s="30"/>
      <c r="AB59" s="30"/>
      <c r="AC59" s="30"/>
      <c r="AD59" s="30"/>
      <c r="AE59" s="30"/>
      <c r="AF59" s="30"/>
      <c r="AG59" s="30"/>
      <c r="AH59" s="30"/>
      <c r="AI59" s="30"/>
    </row>
    <row r="60" spans="1:35" ht="15">
      <c r="A60" s="310" t="s">
        <v>2127</v>
      </c>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c r="AE60" s="39"/>
      <c r="AF60" s="39"/>
      <c r="AG60" s="39"/>
      <c r="AH60" s="39"/>
      <c r="AI60" s="39"/>
    </row>
    <row r="61" spans="1:35" ht="12.75">
      <c r="A61" s="248">
        <v>15</v>
      </c>
      <c r="B61" s="228" t="s">
        <v>580</v>
      </c>
      <c r="C61" s="133" t="s">
        <v>2198</v>
      </c>
      <c r="D61" s="260">
        <v>0.63</v>
      </c>
      <c r="E61" s="229">
        <f t="shared" ref="E61:E78" si="46">F61*(1+$AI$12)*(1-$AI$11)</f>
        <v>243.1674418604652</v>
      </c>
      <c r="F61" s="229">
        <v>243.1674418604652</v>
      </c>
      <c r="G61" s="249">
        <f t="shared" ref="G61:G70" si="47">$G$24+E61</f>
        <v>423.86511627906992</v>
      </c>
      <c r="H61" s="247">
        <f t="shared" ref="H61:H73" si="48">$H$24+E61</f>
        <v>482.72093023255832</v>
      </c>
      <c r="I61" s="247">
        <f t="shared" ref="I61:I73" si="49">$I$24+E61</f>
        <v>561.19534883720951</v>
      </c>
      <c r="J61" s="247"/>
      <c r="K61" s="249">
        <f t="shared" ref="K61:K70" si="50">$K$24+E61</f>
        <v>423.86511627906992</v>
      </c>
      <c r="L61" s="247">
        <f t="shared" ref="L61:L73" si="51">$L$24+E61</f>
        <v>482.72093023255832</v>
      </c>
      <c r="M61" s="247">
        <f t="shared" ref="M61:M73" si="52">$M$24+E61</f>
        <v>498.72558139534902</v>
      </c>
      <c r="N61" s="247">
        <f t="shared" ref="N61:N73" si="53">$N$24+E61</f>
        <v>561.19534883720951</v>
      </c>
      <c r="O61" s="247"/>
      <c r="P61" s="249">
        <f t="shared" ref="P61:P70" si="54">$P$24+E61</f>
        <v>436.25581395348854</v>
      </c>
      <c r="Q61" s="249">
        <f t="shared" ref="Q61:Q70" si="55">$Q$24+E61</f>
        <v>448.13023255813971</v>
      </c>
      <c r="R61" s="247">
        <f t="shared" ref="R61:R73" si="56">$R$24+E61</f>
        <v>500.27441860465132</v>
      </c>
      <c r="S61" s="247">
        <f t="shared" ref="S61:S73" si="57">$S$24+E61</f>
        <v>517.82790697674432</v>
      </c>
      <c r="T61" s="247">
        <f t="shared" ref="T61:T73" si="58">$T$24+E61</f>
        <v>585.97674418604674</v>
      </c>
      <c r="U61" s="247">
        <f t="shared" ref="U61:U73" si="59">$U$24+E61</f>
        <v>610.75813953488387</v>
      </c>
      <c r="V61" s="247"/>
      <c r="W61" s="247"/>
      <c r="X61" s="247"/>
      <c r="Y61" s="249">
        <f t="shared" ref="Y61:Y70" si="60">$Y$24+E61</f>
        <v>569.97209302325609</v>
      </c>
      <c r="Z61" s="247">
        <f t="shared" ref="Z61:Z73" si="61">$Z$24+E61</f>
        <v>624.18139534883744</v>
      </c>
      <c r="AA61" s="247"/>
      <c r="AB61" s="249">
        <f t="shared" ref="AB61:AB70" si="62">$AB$24+E61</f>
        <v>569.97209302325609</v>
      </c>
      <c r="AC61" s="247">
        <f t="shared" ref="AC61:AC73" si="63">$AC$24+E61</f>
        <v>622.11627906976764</v>
      </c>
      <c r="AD61" s="249">
        <f t="shared" ref="AD61:AD73" si="64">$AD$24+E61</f>
        <v>627.27906976744202</v>
      </c>
      <c r="AE61" s="247"/>
      <c r="AF61" s="249">
        <f t="shared" ref="AF61:AF70" si="65">$AF$24+E61</f>
        <v>594.75348837209322</v>
      </c>
      <c r="AG61" s="247">
        <f t="shared" ref="AG61:AG73" si="66">$AG$24+E61</f>
        <v>654.12558139534917</v>
      </c>
      <c r="AH61" s="249">
        <f t="shared" ref="AH61:AH73" si="67">$AH$24+E61</f>
        <v>684.06976744186068</v>
      </c>
      <c r="AI61" s="53"/>
    </row>
    <row r="62" spans="1:35" ht="12.75">
      <c r="A62" s="248">
        <v>15</v>
      </c>
      <c r="B62" s="228" t="s">
        <v>581</v>
      </c>
      <c r="C62" s="133" t="s">
        <v>2198</v>
      </c>
      <c r="D62" s="260">
        <v>1</v>
      </c>
      <c r="E62" s="229">
        <f t="shared" si="46"/>
        <v>243.1674418604652</v>
      </c>
      <c r="F62" s="229">
        <v>243.1674418604652</v>
      </c>
      <c r="G62" s="249">
        <f t="shared" si="47"/>
        <v>423.86511627906992</v>
      </c>
      <c r="H62" s="247">
        <f t="shared" si="48"/>
        <v>482.72093023255832</v>
      </c>
      <c r="I62" s="247">
        <f t="shared" si="49"/>
        <v>561.19534883720951</v>
      </c>
      <c r="J62" s="247"/>
      <c r="K62" s="249">
        <f t="shared" si="50"/>
        <v>423.86511627906992</v>
      </c>
      <c r="L62" s="247">
        <f t="shared" si="51"/>
        <v>482.72093023255832</v>
      </c>
      <c r="M62" s="247">
        <f t="shared" si="52"/>
        <v>498.72558139534902</v>
      </c>
      <c r="N62" s="247">
        <f t="shared" si="53"/>
        <v>561.19534883720951</v>
      </c>
      <c r="O62" s="247"/>
      <c r="P62" s="249">
        <f t="shared" si="54"/>
        <v>436.25581395348854</v>
      </c>
      <c r="Q62" s="249">
        <f t="shared" si="55"/>
        <v>448.13023255813971</v>
      </c>
      <c r="R62" s="247">
        <f t="shared" si="56"/>
        <v>500.27441860465132</v>
      </c>
      <c r="S62" s="247">
        <f t="shared" si="57"/>
        <v>517.82790697674432</v>
      </c>
      <c r="T62" s="247">
        <f t="shared" si="58"/>
        <v>585.97674418604674</v>
      </c>
      <c r="U62" s="247">
        <f t="shared" si="59"/>
        <v>610.75813953488387</v>
      </c>
      <c r="V62" s="247"/>
      <c r="W62" s="247"/>
      <c r="X62" s="247"/>
      <c r="Y62" s="249">
        <f t="shared" si="60"/>
        <v>569.97209302325609</v>
      </c>
      <c r="Z62" s="247">
        <f t="shared" si="61"/>
        <v>624.18139534883744</v>
      </c>
      <c r="AA62" s="247"/>
      <c r="AB62" s="249">
        <f t="shared" si="62"/>
        <v>569.97209302325609</v>
      </c>
      <c r="AC62" s="247">
        <f t="shared" si="63"/>
        <v>622.11627906976764</v>
      </c>
      <c r="AD62" s="249">
        <f t="shared" si="64"/>
        <v>627.27906976744202</v>
      </c>
      <c r="AE62" s="247"/>
      <c r="AF62" s="249">
        <f t="shared" si="65"/>
        <v>594.75348837209322</v>
      </c>
      <c r="AG62" s="247">
        <f t="shared" si="66"/>
        <v>654.12558139534917</v>
      </c>
      <c r="AH62" s="249">
        <f t="shared" si="67"/>
        <v>684.06976744186068</v>
      </c>
      <c r="AI62" s="53"/>
    </row>
    <row r="63" spans="1:35" ht="12.75">
      <c r="A63" s="248">
        <v>15</v>
      </c>
      <c r="B63" s="228" t="s">
        <v>582</v>
      </c>
      <c r="C63" s="133" t="s">
        <v>2198</v>
      </c>
      <c r="D63" s="260">
        <v>1.6</v>
      </c>
      <c r="E63" s="229">
        <f t="shared" si="46"/>
        <v>243.1674418604652</v>
      </c>
      <c r="F63" s="229">
        <v>243.1674418604652</v>
      </c>
      <c r="G63" s="249">
        <f t="shared" si="47"/>
        <v>423.86511627906992</v>
      </c>
      <c r="H63" s="247">
        <f t="shared" si="48"/>
        <v>482.72093023255832</v>
      </c>
      <c r="I63" s="247">
        <f t="shared" si="49"/>
        <v>561.19534883720951</v>
      </c>
      <c r="J63" s="247"/>
      <c r="K63" s="249">
        <f t="shared" si="50"/>
        <v>423.86511627906992</v>
      </c>
      <c r="L63" s="247">
        <f t="shared" si="51"/>
        <v>482.72093023255832</v>
      </c>
      <c r="M63" s="247">
        <f t="shared" si="52"/>
        <v>498.72558139534902</v>
      </c>
      <c r="N63" s="247">
        <f t="shared" si="53"/>
        <v>561.19534883720951</v>
      </c>
      <c r="O63" s="247"/>
      <c r="P63" s="249">
        <f t="shared" si="54"/>
        <v>436.25581395348854</v>
      </c>
      <c r="Q63" s="249">
        <f t="shared" si="55"/>
        <v>448.13023255813971</v>
      </c>
      <c r="R63" s="247">
        <f t="shared" si="56"/>
        <v>500.27441860465132</v>
      </c>
      <c r="S63" s="247">
        <f t="shared" si="57"/>
        <v>517.82790697674432</v>
      </c>
      <c r="T63" s="247">
        <f t="shared" si="58"/>
        <v>585.97674418604674</v>
      </c>
      <c r="U63" s="247">
        <f t="shared" si="59"/>
        <v>610.75813953488387</v>
      </c>
      <c r="V63" s="247"/>
      <c r="W63" s="247"/>
      <c r="X63" s="247"/>
      <c r="Y63" s="249">
        <f t="shared" si="60"/>
        <v>569.97209302325609</v>
      </c>
      <c r="Z63" s="247">
        <f t="shared" si="61"/>
        <v>624.18139534883744</v>
      </c>
      <c r="AA63" s="247"/>
      <c r="AB63" s="249">
        <f t="shared" si="62"/>
        <v>569.97209302325609</v>
      </c>
      <c r="AC63" s="247">
        <f t="shared" si="63"/>
        <v>622.11627906976764</v>
      </c>
      <c r="AD63" s="249">
        <f t="shared" si="64"/>
        <v>627.27906976744202</v>
      </c>
      <c r="AE63" s="247"/>
      <c r="AF63" s="249">
        <f t="shared" si="65"/>
        <v>594.75348837209322</v>
      </c>
      <c r="AG63" s="247">
        <f t="shared" si="66"/>
        <v>654.12558139534917</v>
      </c>
      <c r="AH63" s="249">
        <f t="shared" si="67"/>
        <v>684.06976744186068</v>
      </c>
      <c r="AI63" s="53"/>
    </row>
    <row r="64" spans="1:35" ht="12.75">
      <c r="A64" s="248">
        <v>15</v>
      </c>
      <c r="B64" s="228" t="s">
        <v>583</v>
      </c>
      <c r="C64" s="133" t="s">
        <v>2198</v>
      </c>
      <c r="D64" s="260">
        <v>2.5</v>
      </c>
      <c r="E64" s="229">
        <f t="shared" si="46"/>
        <v>243.1674418604652</v>
      </c>
      <c r="F64" s="229">
        <v>243.1674418604652</v>
      </c>
      <c r="G64" s="249">
        <f t="shared" si="47"/>
        <v>423.86511627906992</v>
      </c>
      <c r="H64" s="247">
        <f t="shared" si="48"/>
        <v>482.72093023255832</v>
      </c>
      <c r="I64" s="247">
        <f t="shared" si="49"/>
        <v>561.19534883720951</v>
      </c>
      <c r="J64" s="247"/>
      <c r="K64" s="249">
        <f t="shared" si="50"/>
        <v>423.86511627906992</v>
      </c>
      <c r="L64" s="247">
        <f t="shared" si="51"/>
        <v>482.72093023255832</v>
      </c>
      <c r="M64" s="247">
        <f t="shared" si="52"/>
        <v>498.72558139534902</v>
      </c>
      <c r="N64" s="247">
        <f t="shared" si="53"/>
        <v>561.19534883720951</v>
      </c>
      <c r="O64" s="247"/>
      <c r="P64" s="249">
        <f t="shared" si="54"/>
        <v>436.25581395348854</v>
      </c>
      <c r="Q64" s="249">
        <f t="shared" si="55"/>
        <v>448.13023255813971</v>
      </c>
      <c r="R64" s="247">
        <f t="shared" si="56"/>
        <v>500.27441860465132</v>
      </c>
      <c r="S64" s="247">
        <f t="shared" si="57"/>
        <v>517.82790697674432</v>
      </c>
      <c r="T64" s="247">
        <f t="shared" si="58"/>
        <v>585.97674418604674</v>
      </c>
      <c r="U64" s="247">
        <f t="shared" si="59"/>
        <v>610.75813953488387</v>
      </c>
      <c r="V64" s="247"/>
      <c r="W64" s="247"/>
      <c r="X64" s="247"/>
      <c r="Y64" s="249">
        <f t="shared" si="60"/>
        <v>569.97209302325609</v>
      </c>
      <c r="Z64" s="247">
        <f t="shared" si="61"/>
        <v>624.18139534883744</v>
      </c>
      <c r="AA64" s="247"/>
      <c r="AB64" s="249">
        <f t="shared" si="62"/>
        <v>569.97209302325609</v>
      </c>
      <c r="AC64" s="247">
        <f t="shared" si="63"/>
        <v>622.11627906976764</v>
      </c>
      <c r="AD64" s="249">
        <f t="shared" si="64"/>
        <v>627.27906976744202</v>
      </c>
      <c r="AE64" s="247"/>
      <c r="AF64" s="249">
        <f t="shared" si="65"/>
        <v>594.75348837209322</v>
      </c>
      <c r="AG64" s="247">
        <f t="shared" si="66"/>
        <v>654.12558139534917</v>
      </c>
      <c r="AH64" s="249">
        <f t="shared" si="67"/>
        <v>684.06976744186068</v>
      </c>
      <c r="AI64" s="53"/>
    </row>
    <row r="65" spans="1:35" ht="12.75">
      <c r="A65" s="248">
        <v>15</v>
      </c>
      <c r="B65" s="228" t="s">
        <v>584</v>
      </c>
      <c r="C65" s="133" t="s">
        <v>2198</v>
      </c>
      <c r="D65" s="260">
        <v>4</v>
      </c>
      <c r="E65" s="229">
        <f t="shared" si="46"/>
        <v>243.1674418604652</v>
      </c>
      <c r="F65" s="229">
        <v>243.1674418604652</v>
      </c>
      <c r="G65" s="249">
        <f t="shared" si="47"/>
        <v>423.86511627906992</v>
      </c>
      <c r="H65" s="247">
        <f t="shared" si="48"/>
        <v>482.72093023255832</v>
      </c>
      <c r="I65" s="247">
        <f t="shared" si="49"/>
        <v>561.19534883720951</v>
      </c>
      <c r="J65" s="247"/>
      <c r="K65" s="249">
        <f t="shared" si="50"/>
        <v>423.86511627906992</v>
      </c>
      <c r="L65" s="247">
        <f t="shared" si="51"/>
        <v>482.72093023255832</v>
      </c>
      <c r="M65" s="247">
        <f t="shared" si="52"/>
        <v>498.72558139534902</v>
      </c>
      <c r="N65" s="247">
        <f t="shared" si="53"/>
        <v>561.19534883720951</v>
      </c>
      <c r="O65" s="247"/>
      <c r="P65" s="249">
        <f t="shared" si="54"/>
        <v>436.25581395348854</v>
      </c>
      <c r="Q65" s="249">
        <f t="shared" si="55"/>
        <v>448.13023255813971</v>
      </c>
      <c r="R65" s="247">
        <f t="shared" si="56"/>
        <v>500.27441860465132</v>
      </c>
      <c r="S65" s="247">
        <f t="shared" si="57"/>
        <v>517.82790697674432</v>
      </c>
      <c r="T65" s="247">
        <f t="shared" si="58"/>
        <v>585.97674418604674</v>
      </c>
      <c r="U65" s="247">
        <f t="shared" si="59"/>
        <v>610.75813953488387</v>
      </c>
      <c r="V65" s="247"/>
      <c r="W65" s="247"/>
      <c r="X65" s="247"/>
      <c r="Y65" s="249">
        <f t="shared" si="60"/>
        <v>569.97209302325609</v>
      </c>
      <c r="Z65" s="247">
        <f t="shared" si="61"/>
        <v>624.18139534883744</v>
      </c>
      <c r="AA65" s="247"/>
      <c r="AB65" s="249">
        <f t="shared" si="62"/>
        <v>569.97209302325609</v>
      </c>
      <c r="AC65" s="247">
        <f t="shared" si="63"/>
        <v>622.11627906976764</v>
      </c>
      <c r="AD65" s="249">
        <f t="shared" si="64"/>
        <v>627.27906976744202</v>
      </c>
      <c r="AE65" s="247"/>
      <c r="AF65" s="249">
        <f t="shared" si="65"/>
        <v>594.75348837209322</v>
      </c>
      <c r="AG65" s="247">
        <f t="shared" si="66"/>
        <v>654.12558139534917</v>
      </c>
      <c r="AH65" s="249">
        <f t="shared" si="67"/>
        <v>684.06976744186068</v>
      </c>
      <c r="AI65" s="53"/>
    </row>
    <row r="66" spans="1:35" ht="12.75">
      <c r="A66" s="248">
        <v>20</v>
      </c>
      <c r="B66" s="228" t="s">
        <v>585</v>
      </c>
      <c r="C66" s="133" t="s">
        <v>2198</v>
      </c>
      <c r="D66" s="260">
        <v>4</v>
      </c>
      <c r="E66" s="229">
        <f t="shared" si="46"/>
        <v>259.6883720930233</v>
      </c>
      <c r="F66" s="229">
        <v>259.6883720930233</v>
      </c>
      <c r="G66" s="249">
        <f t="shared" si="47"/>
        <v>440.38604651162802</v>
      </c>
      <c r="H66" s="247">
        <f t="shared" si="48"/>
        <v>499.24186046511647</v>
      </c>
      <c r="I66" s="247">
        <f t="shared" si="49"/>
        <v>577.71627906976755</v>
      </c>
      <c r="J66" s="247"/>
      <c r="K66" s="249">
        <f t="shared" si="50"/>
        <v>440.38604651162802</v>
      </c>
      <c r="L66" s="247">
        <f t="shared" si="51"/>
        <v>499.24186046511647</v>
      </c>
      <c r="M66" s="247">
        <f t="shared" si="52"/>
        <v>515.24651162790713</v>
      </c>
      <c r="N66" s="247">
        <f t="shared" si="53"/>
        <v>577.71627906976755</v>
      </c>
      <c r="O66" s="247"/>
      <c r="P66" s="249">
        <f t="shared" si="54"/>
        <v>452.77674418604664</v>
      </c>
      <c r="Q66" s="249">
        <f t="shared" si="55"/>
        <v>464.65116279069781</v>
      </c>
      <c r="R66" s="247">
        <f t="shared" si="56"/>
        <v>516.79534883720942</v>
      </c>
      <c r="S66" s="247">
        <f t="shared" si="57"/>
        <v>534.34883720930247</v>
      </c>
      <c r="T66" s="247">
        <f t="shared" si="58"/>
        <v>602.49767441860479</v>
      </c>
      <c r="U66" s="247">
        <f t="shared" si="59"/>
        <v>627.27906976744202</v>
      </c>
      <c r="V66" s="247"/>
      <c r="W66" s="247"/>
      <c r="X66" s="247"/>
      <c r="Y66" s="249">
        <f t="shared" si="60"/>
        <v>586.49302325581414</v>
      </c>
      <c r="Z66" s="247">
        <f t="shared" si="61"/>
        <v>640.70232558139548</v>
      </c>
      <c r="AA66" s="247"/>
      <c r="AB66" s="249">
        <f t="shared" si="62"/>
        <v>586.49302325581414</v>
      </c>
      <c r="AC66" s="247">
        <f t="shared" si="63"/>
        <v>638.6372093023258</v>
      </c>
      <c r="AD66" s="249">
        <f t="shared" si="64"/>
        <v>643.80000000000018</v>
      </c>
      <c r="AE66" s="247"/>
      <c r="AF66" s="249">
        <f t="shared" si="65"/>
        <v>611.27441860465137</v>
      </c>
      <c r="AG66" s="247">
        <f t="shared" si="66"/>
        <v>670.64651162790722</v>
      </c>
      <c r="AH66" s="249">
        <f t="shared" si="67"/>
        <v>700.59069767441883</v>
      </c>
      <c r="AI66" s="53"/>
    </row>
    <row r="67" spans="1:35" ht="12.75">
      <c r="A67" s="248">
        <v>20</v>
      </c>
      <c r="B67" s="228" t="s">
        <v>586</v>
      </c>
      <c r="C67" s="133" t="s">
        <v>2198</v>
      </c>
      <c r="D67" s="260">
        <v>6.3</v>
      </c>
      <c r="E67" s="229">
        <f t="shared" si="46"/>
        <v>259.6883720930233</v>
      </c>
      <c r="F67" s="229">
        <v>259.6883720930233</v>
      </c>
      <c r="G67" s="249">
        <f t="shared" si="47"/>
        <v>440.38604651162802</v>
      </c>
      <c r="H67" s="247">
        <f t="shared" si="48"/>
        <v>499.24186046511647</v>
      </c>
      <c r="I67" s="247">
        <f t="shared" si="49"/>
        <v>577.71627906976755</v>
      </c>
      <c r="J67" s="247"/>
      <c r="K67" s="249">
        <f t="shared" si="50"/>
        <v>440.38604651162802</v>
      </c>
      <c r="L67" s="247">
        <f t="shared" si="51"/>
        <v>499.24186046511647</v>
      </c>
      <c r="M67" s="247">
        <f t="shared" si="52"/>
        <v>515.24651162790713</v>
      </c>
      <c r="N67" s="247">
        <f t="shared" si="53"/>
        <v>577.71627906976755</v>
      </c>
      <c r="O67" s="247"/>
      <c r="P67" s="249">
        <f t="shared" si="54"/>
        <v>452.77674418604664</v>
      </c>
      <c r="Q67" s="249">
        <f t="shared" si="55"/>
        <v>464.65116279069781</v>
      </c>
      <c r="R67" s="247">
        <f t="shared" si="56"/>
        <v>516.79534883720942</v>
      </c>
      <c r="S67" s="247">
        <f t="shared" si="57"/>
        <v>534.34883720930247</v>
      </c>
      <c r="T67" s="247">
        <f t="shared" si="58"/>
        <v>602.49767441860479</v>
      </c>
      <c r="U67" s="247">
        <f t="shared" si="59"/>
        <v>627.27906976744202</v>
      </c>
      <c r="V67" s="247"/>
      <c r="W67" s="247"/>
      <c r="X67" s="247"/>
      <c r="Y67" s="249">
        <f t="shared" si="60"/>
        <v>586.49302325581414</v>
      </c>
      <c r="Z67" s="247">
        <f t="shared" si="61"/>
        <v>640.70232558139548</v>
      </c>
      <c r="AA67" s="247"/>
      <c r="AB67" s="249">
        <f t="shared" si="62"/>
        <v>586.49302325581414</v>
      </c>
      <c r="AC67" s="247">
        <f t="shared" si="63"/>
        <v>638.6372093023258</v>
      </c>
      <c r="AD67" s="249">
        <f t="shared" si="64"/>
        <v>643.80000000000018</v>
      </c>
      <c r="AE67" s="247"/>
      <c r="AF67" s="249">
        <f t="shared" si="65"/>
        <v>611.27441860465137</v>
      </c>
      <c r="AG67" s="247">
        <f t="shared" si="66"/>
        <v>670.64651162790722</v>
      </c>
      <c r="AH67" s="249">
        <f t="shared" si="67"/>
        <v>700.59069767441883</v>
      </c>
      <c r="AI67" s="53"/>
    </row>
    <row r="68" spans="1:35" ht="12.75">
      <c r="A68" s="248">
        <v>25</v>
      </c>
      <c r="B68" s="228" t="s">
        <v>587</v>
      </c>
      <c r="C68" s="133" t="s">
        <v>2198</v>
      </c>
      <c r="D68" s="260">
        <v>6.3</v>
      </c>
      <c r="E68" s="229">
        <f t="shared" si="46"/>
        <v>287.56744186046524</v>
      </c>
      <c r="F68" s="229">
        <v>287.56744186046524</v>
      </c>
      <c r="G68" s="249">
        <f t="shared" si="47"/>
        <v>468.26511627906996</v>
      </c>
      <c r="H68" s="247">
        <f t="shared" si="48"/>
        <v>527.12093023255841</v>
      </c>
      <c r="I68" s="247">
        <f t="shared" si="49"/>
        <v>605.59534883720949</v>
      </c>
      <c r="J68" s="247"/>
      <c r="K68" s="249">
        <f t="shared" si="50"/>
        <v>468.26511627906996</v>
      </c>
      <c r="L68" s="247">
        <f t="shared" si="51"/>
        <v>527.12093023255841</v>
      </c>
      <c r="M68" s="247">
        <f t="shared" si="52"/>
        <v>543.12558139534906</v>
      </c>
      <c r="N68" s="247">
        <f t="shared" si="53"/>
        <v>605.59534883720949</v>
      </c>
      <c r="O68" s="247"/>
      <c r="P68" s="249">
        <f t="shared" si="54"/>
        <v>480.65581395348858</v>
      </c>
      <c r="Q68" s="249">
        <f t="shared" si="55"/>
        <v>492.53023255813974</v>
      </c>
      <c r="R68" s="247">
        <f t="shared" si="56"/>
        <v>544.67441860465135</v>
      </c>
      <c r="S68" s="247">
        <f t="shared" si="57"/>
        <v>562.22790697674441</v>
      </c>
      <c r="T68" s="247">
        <f t="shared" si="58"/>
        <v>630.37674418604672</v>
      </c>
      <c r="U68" s="247">
        <f t="shared" si="59"/>
        <v>655.15813953488396</v>
      </c>
      <c r="V68" s="247"/>
      <c r="W68" s="247"/>
      <c r="X68" s="247"/>
      <c r="Y68" s="249">
        <f t="shared" si="60"/>
        <v>614.37209302325607</v>
      </c>
      <c r="Z68" s="247">
        <f t="shared" si="61"/>
        <v>668.58139534883742</v>
      </c>
      <c r="AA68" s="247"/>
      <c r="AB68" s="249">
        <f t="shared" si="62"/>
        <v>614.37209302325607</v>
      </c>
      <c r="AC68" s="247">
        <f t="shared" si="63"/>
        <v>666.51627906976773</v>
      </c>
      <c r="AD68" s="249">
        <f t="shared" si="64"/>
        <v>671.67906976744212</v>
      </c>
      <c r="AE68" s="247"/>
      <c r="AF68" s="249">
        <f t="shared" si="65"/>
        <v>639.15348837209331</v>
      </c>
      <c r="AG68" s="247">
        <f t="shared" si="66"/>
        <v>698.52558139534915</v>
      </c>
      <c r="AH68" s="249">
        <f t="shared" si="67"/>
        <v>728.46976744186077</v>
      </c>
      <c r="AI68" s="53"/>
    </row>
    <row r="69" spans="1:35" ht="12.75">
      <c r="A69" s="248">
        <v>25</v>
      </c>
      <c r="B69" s="228" t="s">
        <v>588</v>
      </c>
      <c r="C69" s="133" t="s">
        <v>2198</v>
      </c>
      <c r="D69" s="260">
        <v>10</v>
      </c>
      <c r="E69" s="229">
        <f t="shared" si="46"/>
        <v>287.56744186046524</v>
      </c>
      <c r="F69" s="229">
        <v>287.56744186046524</v>
      </c>
      <c r="G69" s="249">
        <f t="shared" si="47"/>
        <v>468.26511627906996</v>
      </c>
      <c r="H69" s="247">
        <f t="shared" si="48"/>
        <v>527.12093023255841</v>
      </c>
      <c r="I69" s="247">
        <f t="shared" si="49"/>
        <v>605.59534883720949</v>
      </c>
      <c r="J69" s="247"/>
      <c r="K69" s="249">
        <f t="shared" si="50"/>
        <v>468.26511627906996</v>
      </c>
      <c r="L69" s="247">
        <f t="shared" si="51"/>
        <v>527.12093023255841</v>
      </c>
      <c r="M69" s="247">
        <f t="shared" si="52"/>
        <v>543.12558139534906</v>
      </c>
      <c r="N69" s="247">
        <f t="shared" si="53"/>
        <v>605.59534883720949</v>
      </c>
      <c r="O69" s="247"/>
      <c r="P69" s="249">
        <f t="shared" si="54"/>
        <v>480.65581395348858</v>
      </c>
      <c r="Q69" s="249">
        <f t="shared" si="55"/>
        <v>492.53023255813974</v>
      </c>
      <c r="R69" s="247">
        <f t="shared" si="56"/>
        <v>544.67441860465135</v>
      </c>
      <c r="S69" s="247">
        <f t="shared" si="57"/>
        <v>562.22790697674441</v>
      </c>
      <c r="T69" s="247">
        <f t="shared" si="58"/>
        <v>630.37674418604672</v>
      </c>
      <c r="U69" s="247">
        <f t="shared" si="59"/>
        <v>655.15813953488396</v>
      </c>
      <c r="V69" s="247"/>
      <c r="W69" s="247"/>
      <c r="X69" s="247"/>
      <c r="Y69" s="249">
        <f t="shared" si="60"/>
        <v>614.37209302325607</v>
      </c>
      <c r="Z69" s="247">
        <f t="shared" si="61"/>
        <v>668.58139534883742</v>
      </c>
      <c r="AA69" s="247"/>
      <c r="AB69" s="249">
        <f t="shared" si="62"/>
        <v>614.37209302325607</v>
      </c>
      <c r="AC69" s="247">
        <f t="shared" si="63"/>
        <v>666.51627906976773</v>
      </c>
      <c r="AD69" s="249">
        <f t="shared" si="64"/>
        <v>671.67906976744212</v>
      </c>
      <c r="AE69" s="247"/>
      <c r="AF69" s="249">
        <f t="shared" si="65"/>
        <v>639.15348837209331</v>
      </c>
      <c r="AG69" s="247">
        <f t="shared" si="66"/>
        <v>698.52558139534915</v>
      </c>
      <c r="AH69" s="249">
        <f t="shared" si="67"/>
        <v>728.46976744186077</v>
      </c>
      <c r="AI69" s="53"/>
    </row>
    <row r="70" spans="1:35" ht="12.75">
      <c r="A70" s="248">
        <v>32</v>
      </c>
      <c r="B70" s="228" t="s">
        <v>589</v>
      </c>
      <c r="C70" s="133" t="s">
        <v>2198</v>
      </c>
      <c r="D70" s="260">
        <v>16</v>
      </c>
      <c r="E70" s="229">
        <f t="shared" si="46"/>
        <v>341.26046511627919</v>
      </c>
      <c r="F70" s="229">
        <v>341.26046511627919</v>
      </c>
      <c r="G70" s="249">
        <f t="shared" si="47"/>
        <v>521.95813953488391</v>
      </c>
      <c r="H70" s="249">
        <f t="shared" si="48"/>
        <v>580.81395348837236</v>
      </c>
      <c r="I70" s="247">
        <f t="shared" si="49"/>
        <v>659.28837209302355</v>
      </c>
      <c r="J70" s="247"/>
      <c r="K70" s="249">
        <f t="shared" si="50"/>
        <v>521.95813953488391</v>
      </c>
      <c r="L70" s="249">
        <f t="shared" si="51"/>
        <v>580.81395348837236</v>
      </c>
      <c r="M70" s="249">
        <f t="shared" si="52"/>
        <v>596.81860465116301</v>
      </c>
      <c r="N70" s="247">
        <f t="shared" si="53"/>
        <v>659.28837209302355</v>
      </c>
      <c r="O70" s="247"/>
      <c r="P70" s="249">
        <f t="shared" si="54"/>
        <v>534.34883720930247</v>
      </c>
      <c r="Q70" s="249">
        <f t="shared" si="55"/>
        <v>546.22325581395376</v>
      </c>
      <c r="R70" s="249">
        <f t="shared" si="56"/>
        <v>598.36744186046531</v>
      </c>
      <c r="S70" s="249">
        <f t="shared" si="57"/>
        <v>615.92093023255836</v>
      </c>
      <c r="T70" s="247">
        <f t="shared" si="58"/>
        <v>684.06976744186068</v>
      </c>
      <c r="U70" s="247">
        <f t="shared" si="59"/>
        <v>708.8511627906978</v>
      </c>
      <c r="V70" s="247"/>
      <c r="W70" s="247"/>
      <c r="X70" s="247"/>
      <c r="Y70" s="249">
        <f t="shared" si="60"/>
        <v>668.06511627907003</v>
      </c>
      <c r="Z70" s="249">
        <f t="shared" si="61"/>
        <v>722.27441860465137</v>
      </c>
      <c r="AA70" s="247"/>
      <c r="AB70" s="249">
        <f t="shared" si="62"/>
        <v>668.06511627907003</v>
      </c>
      <c r="AC70" s="249">
        <f t="shared" si="63"/>
        <v>720.20930232558169</v>
      </c>
      <c r="AD70" s="249">
        <f t="shared" si="64"/>
        <v>725.37209302325607</v>
      </c>
      <c r="AE70" s="247"/>
      <c r="AF70" s="249">
        <f t="shared" si="65"/>
        <v>692.84651162790726</v>
      </c>
      <c r="AG70" s="249">
        <f t="shared" si="66"/>
        <v>752.2186046511631</v>
      </c>
      <c r="AH70" s="249">
        <f t="shared" si="67"/>
        <v>782.16279069767461</v>
      </c>
      <c r="AI70" s="53"/>
    </row>
    <row r="71" spans="1:35" ht="12.75">
      <c r="A71" s="248">
        <v>40</v>
      </c>
      <c r="B71" s="228" t="s">
        <v>590</v>
      </c>
      <c r="C71" s="133" t="s">
        <v>2198</v>
      </c>
      <c r="D71" s="260">
        <v>25</v>
      </c>
      <c r="E71" s="229">
        <f t="shared" si="46"/>
        <v>413.53953488372099</v>
      </c>
      <c r="F71" s="229">
        <v>413.53953488372099</v>
      </c>
      <c r="G71" s="247"/>
      <c r="H71" s="249">
        <f t="shared" si="48"/>
        <v>653.09302325581416</v>
      </c>
      <c r="I71" s="247">
        <f t="shared" si="49"/>
        <v>731.56744186046535</v>
      </c>
      <c r="J71" s="247"/>
      <c r="K71" s="247"/>
      <c r="L71" s="249">
        <f t="shared" si="51"/>
        <v>653.09302325581416</v>
      </c>
      <c r="M71" s="249">
        <f t="shared" si="52"/>
        <v>669.09767441860481</v>
      </c>
      <c r="N71" s="247">
        <f t="shared" si="53"/>
        <v>731.56744186046535</v>
      </c>
      <c r="O71" s="247"/>
      <c r="P71" s="247"/>
      <c r="Q71" s="247"/>
      <c r="R71" s="249">
        <f t="shared" si="56"/>
        <v>670.6465116279071</v>
      </c>
      <c r="S71" s="249">
        <f t="shared" si="57"/>
        <v>688.20000000000016</v>
      </c>
      <c r="T71" s="247">
        <f t="shared" si="58"/>
        <v>756.34883720930247</v>
      </c>
      <c r="U71" s="247">
        <f t="shared" si="59"/>
        <v>781.1302325581396</v>
      </c>
      <c r="V71" s="247"/>
      <c r="W71" s="247"/>
      <c r="X71" s="247"/>
      <c r="Y71" s="247"/>
      <c r="Z71" s="249">
        <f t="shared" si="61"/>
        <v>794.55348837209317</v>
      </c>
      <c r="AA71" s="247"/>
      <c r="AB71" s="247"/>
      <c r="AC71" s="249">
        <f t="shared" si="63"/>
        <v>792.48837209302349</v>
      </c>
      <c r="AD71" s="249">
        <f t="shared" si="64"/>
        <v>797.65116279069787</v>
      </c>
      <c r="AE71" s="247"/>
      <c r="AF71" s="247"/>
      <c r="AG71" s="249">
        <f t="shared" si="66"/>
        <v>824.4976744186049</v>
      </c>
      <c r="AH71" s="249">
        <f t="shared" si="67"/>
        <v>854.44186046511641</v>
      </c>
      <c r="AI71" s="53"/>
    </row>
    <row r="72" spans="1:35" ht="12.75">
      <c r="A72" s="248">
        <v>50</v>
      </c>
      <c r="B72" s="228" t="s">
        <v>591</v>
      </c>
      <c r="C72" s="133" t="s">
        <v>2198</v>
      </c>
      <c r="D72" s="260">
        <v>40</v>
      </c>
      <c r="E72" s="229">
        <f t="shared" si="46"/>
        <v>497.17674418604673</v>
      </c>
      <c r="F72" s="229">
        <v>497.17674418604673</v>
      </c>
      <c r="G72" s="247"/>
      <c r="H72" s="249">
        <f t="shared" si="48"/>
        <v>736.73023255813985</v>
      </c>
      <c r="I72" s="247">
        <f t="shared" si="49"/>
        <v>815.20465116279104</v>
      </c>
      <c r="J72" s="247"/>
      <c r="K72" s="247"/>
      <c r="L72" s="249">
        <f t="shared" si="51"/>
        <v>736.73023255813985</v>
      </c>
      <c r="M72" s="249">
        <f t="shared" si="52"/>
        <v>752.73488372093061</v>
      </c>
      <c r="N72" s="247">
        <f t="shared" si="53"/>
        <v>815.20465116279104</v>
      </c>
      <c r="O72" s="247"/>
      <c r="P72" s="247"/>
      <c r="Q72" s="247"/>
      <c r="R72" s="249">
        <f t="shared" si="56"/>
        <v>754.2837209302329</v>
      </c>
      <c r="S72" s="249">
        <f t="shared" si="57"/>
        <v>771.83720930232585</v>
      </c>
      <c r="T72" s="247">
        <f t="shared" si="58"/>
        <v>839.98604651162827</v>
      </c>
      <c r="U72" s="247">
        <f t="shared" si="59"/>
        <v>864.7674418604654</v>
      </c>
      <c r="V72" s="247"/>
      <c r="W72" s="247"/>
      <c r="X72" s="247"/>
      <c r="Y72" s="247"/>
      <c r="Z72" s="249">
        <f t="shared" si="61"/>
        <v>878.19069767441897</v>
      </c>
      <c r="AA72" s="247"/>
      <c r="AB72" s="247"/>
      <c r="AC72" s="249">
        <f t="shared" si="63"/>
        <v>876.12558139534917</v>
      </c>
      <c r="AD72" s="249">
        <f t="shared" si="64"/>
        <v>881.28837209302355</v>
      </c>
      <c r="AE72" s="247"/>
      <c r="AF72" s="247"/>
      <c r="AG72" s="249">
        <f t="shared" si="66"/>
        <v>908.1348837209307</v>
      </c>
      <c r="AH72" s="249">
        <f t="shared" si="67"/>
        <v>938.07906976744221</v>
      </c>
      <c r="AI72" s="53"/>
    </row>
    <row r="73" spans="1:35" ht="12.75">
      <c r="A73" s="248">
        <v>65</v>
      </c>
      <c r="B73" s="228" t="s">
        <v>592</v>
      </c>
      <c r="C73" s="133" t="s">
        <v>2198</v>
      </c>
      <c r="D73" s="260">
        <v>58</v>
      </c>
      <c r="E73" s="229">
        <f t="shared" si="46"/>
        <v>613.33953488372106</v>
      </c>
      <c r="F73" s="229">
        <v>613.33953488372106</v>
      </c>
      <c r="G73" s="247"/>
      <c r="H73" s="249">
        <f t="shared" si="48"/>
        <v>852.89302325581423</v>
      </c>
      <c r="I73" s="249">
        <f t="shared" si="49"/>
        <v>931.36744186046531</v>
      </c>
      <c r="J73" s="247"/>
      <c r="K73" s="247"/>
      <c r="L73" s="249">
        <f t="shared" si="51"/>
        <v>852.89302325581423</v>
      </c>
      <c r="M73" s="249">
        <f t="shared" si="52"/>
        <v>868.89767441860488</v>
      </c>
      <c r="N73" s="249">
        <f t="shared" si="53"/>
        <v>931.36744186046531</v>
      </c>
      <c r="O73" s="247"/>
      <c r="P73" s="247"/>
      <c r="Q73" s="247"/>
      <c r="R73" s="249">
        <f t="shared" si="56"/>
        <v>870.44651162790717</v>
      </c>
      <c r="S73" s="249">
        <f t="shared" si="57"/>
        <v>888.00000000000023</v>
      </c>
      <c r="T73" s="249">
        <f t="shared" si="58"/>
        <v>956.14883720930254</v>
      </c>
      <c r="U73" s="249">
        <f t="shared" si="59"/>
        <v>980.93023255813978</v>
      </c>
      <c r="V73" s="247"/>
      <c r="W73" s="247"/>
      <c r="X73" s="247"/>
      <c r="Y73" s="247"/>
      <c r="Z73" s="249">
        <f t="shared" si="61"/>
        <v>994.35348837209324</v>
      </c>
      <c r="AA73" s="247"/>
      <c r="AB73" s="247"/>
      <c r="AC73" s="249">
        <f t="shared" si="63"/>
        <v>992.28837209302355</v>
      </c>
      <c r="AD73" s="249">
        <f t="shared" si="64"/>
        <v>997.45116279069794</v>
      </c>
      <c r="AE73" s="247"/>
      <c r="AF73" s="247"/>
      <c r="AG73" s="249">
        <f t="shared" si="66"/>
        <v>1024.2976744186049</v>
      </c>
      <c r="AH73" s="249">
        <f t="shared" si="67"/>
        <v>1054.2418604651166</v>
      </c>
      <c r="AI73" s="53"/>
    </row>
    <row r="74" spans="1:35" ht="12.75">
      <c r="A74" s="247">
        <v>65</v>
      </c>
      <c r="B74" s="228" t="s">
        <v>593</v>
      </c>
      <c r="C74" s="133" t="s">
        <v>2198</v>
      </c>
      <c r="D74" s="282">
        <v>63</v>
      </c>
      <c r="E74" s="229">
        <f t="shared" si="46"/>
        <v>730.53488372093045</v>
      </c>
      <c r="F74" s="229">
        <v>730.53488372093045</v>
      </c>
      <c r="G74" s="247"/>
      <c r="H74" s="247"/>
      <c r="I74" s="247"/>
      <c r="J74" s="249">
        <f>$J$24+E74</f>
        <v>1213.7720930232563</v>
      </c>
      <c r="K74" s="247"/>
      <c r="L74" s="247"/>
      <c r="M74" s="247"/>
      <c r="N74" s="247"/>
      <c r="O74" s="249">
        <f>$O$24+E74</f>
        <v>1213.7720930232563</v>
      </c>
      <c r="P74" s="247"/>
      <c r="Q74" s="247"/>
      <c r="R74" s="247"/>
      <c r="S74" s="247"/>
      <c r="T74" s="247"/>
      <c r="U74" s="247"/>
      <c r="V74" s="249">
        <f>$V$24+E74</f>
        <v>1249.9116279069772</v>
      </c>
      <c r="W74" s="249">
        <f>$W$24+E74</f>
        <v>1284.5023255813958</v>
      </c>
      <c r="X74" s="247">
        <f>$X$24+E74</f>
        <v>1403.2465116279072</v>
      </c>
      <c r="Y74" s="247"/>
      <c r="Z74" s="247"/>
      <c r="AA74" s="249">
        <f>$AA$24+E74</f>
        <v>1477.5906976744191</v>
      </c>
      <c r="AB74" s="247"/>
      <c r="AC74" s="247"/>
      <c r="AD74" s="247"/>
      <c r="AE74" s="249">
        <f>$AE$24+E74</f>
        <v>1475.5255813953495</v>
      </c>
      <c r="AF74" s="247"/>
      <c r="AG74" s="247"/>
      <c r="AH74" s="247"/>
      <c r="AI74" s="54">
        <f>$AI$24+E74</f>
        <v>1536.9627906976748</v>
      </c>
    </row>
    <row r="75" spans="1:35" ht="12.75">
      <c r="A75" s="247">
        <v>80</v>
      </c>
      <c r="B75" s="228" t="s">
        <v>594</v>
      </c>
      <c r="C75" s="133" t="s">
        <v>2198</v>
      </c>
      <c r="D75" s="282">
        <v>90</v>
      </c>
      <c r="E75" s="229">
        <f t="shared" si="46"/>
        <v>828.62790697674438</v>
      </c>
      <c r="F75" s="229">
        <v>828.62790697674438</v>
      </c>
      <c r="G75" s="247"/>
      <c r="H75" s="247"/>
      <c r="I75" s="247"/>
      <c r="J75" s="249">
        <f>$J$24+E75</f>
        <v>1311.8651162790702</v>
      </c>
      <c r="K75" s="247"/>
      <c r="L75" s="247"/>
      <c r="M75" s="247"/>
      <c r="N75" s="247"/>
      <c r="O75" s="249">
        <f>$O$24+E75</f>
        <v>1311.8651162790702</v>
      </c>
      <c r="P75" s="247"/>
      <c r="Q75" s="247"/>
      <c r="R75" s="247"/>
      <c r="S75" s="247"/>
      <c r="T75" s="247"/>
      <c r="U75" s="247"/>
      <c r="V75" s="249">
        <f>$V$24+E75</f>
        <v>1348.0046511627911</v>
      </c>
      <c r="W75" s="249">
        <f>$W$24+E75</f>
        <v>1382.5953488372097</v>
      </c>
      <c r="X75" s="247">
        <f>$X$24+E75</f>
        <v>1501.3395348837212</v>
      </c>
      <c r="Y75" s="247"/>
      <c r="Z75" s="247"/>
      <c r="AA75" s="249">
        <f>$AA$24+E75</f>
        <v>1575.683720930233</v>
      </c>
      <c r="AB75" s="247"/>
      <c r="AC75" s="247"/>
      <c r="AD75" s="247"/>
      <c r="AE75" s="249">
        <f>$AE$24+E75</f>
        <v>1573.6186046511634</v>
      </c>
      <c r="AF75" s="247"/>
      <c r="AG75" s="247"/>
      <c r="AH75" s="247"/>
      <c r="AI75" s="54">
        <f>$AI$24+E75</f>
        <v>1635.0558139534887</v>
      </c>
    </row>
    <row r="76" spans="1:35" ht="12.75">
      <c r="A76" s="248">
        <v>100</v>
      </c>
      <c r="B76" s="228" t="s">
        <v>595</v>
      </c>
      <c r="C76" s="133" t="s">
        <v>2198</v>
      </c>
      <c r="D76" s="260">
        <v>145</v>
      </c>
      <c r="E76" s="229">
        <f t="shared" si="46"/>
        <v>994.35348837209347</v>
      </c>
      <c r="F76" s="229">
        <v>994.35348837209347</v>
      </c>
      <c r="G76" s="247"/>
      <c r="H76" s="247"/>
      <c r="I76" s="247"/>
      <c r="J76" s="249">
        <f>$J$24+E76</f>
        <v>1477.5906976744193</v>
      </c>
      <c r="K76" s="247"/>
      <c r="L76" s="247"/>
      <c r="M76" s="247"/>
      <c r="N76" s="247"/>
      <c r="O76" s="249">
        <f>$O$24+E76</f>
        <v>1477.5906976744193</v>
      </c>
      <c r="P76" s="247"/>
      <c r="Q76" s="247"/>
      <c r="R76" s="311"/>
      <c r="S76" s="247"/>
      <c r="T76" s="247"/>
      <c r="U76" s="247"/>
      <c r="V76" s="249">
        <f>$V$24+E76</f>
        <v>1513.73023255814</v>
      </c>
      <c r="W76" s="249">
        <f>$W$24+E76</f>
        <v>1548.3209302325588</v>
      </c>
      <c r="X76" s="249">
        <f>$X$24+E76</f>
        <v>1667.0651162790705</v>
      </c>
      <c r="Y76" s="247"/>
      <c r="Z76" s="247"/>
      <c r="AA76" s="249">
        <f>$AA$24+E76</f>
        <v>1741.4093023255821</v>
      </c>
      <c r="AB76" s="247"/>
      <c r="AC76" s="247"/>
      <c r="AD76" s="247"/>
      <c r="AE76" s="249">
        <f>$AE$24+E76</f>
        <v>1739.3441860465123</v>
      </c>
      <c r="AF76" s="247"/>
      <c r="AG76" s="247"/>
      <c r="AH76" s="247"/>
      <c r="AI76" s="54">
        <f>$AI$24+E76</f>
        <v>1800.781395348838</v>
      </c>
    </row>
    <row r="77" spans="1:35" ht="12.75">
      <c r="A77" s="248">
        <v>125</v>
      </c>
      <c r="B77" s="228" t="s">
        <v>596</v>
      </c>
      <c r="C77" s="133" t="s">
        <v>2198</v>
      </c>
      <c r="D77" s="260">
        <v>220</v>
      </c>
      <c r="E77" s="229">
        <f t="shared" si="46"/>
        <v>1666.5488372093027</v>
      </c>
      <c r="F77" s="229">
        <v>1666.5488372093027</v>
      </c>
      <c r="G77" s="247"/>
      <c r="H77" s="247"/>
      <c r="I77" s="247"/>
      <c r="J77" s="249">
        <f>$J$24+E77</f>
        <v>2149.7860465116287</v>
      </c>
      <c r="K77" s="247"/>
      <c r="L77" s="247"/>
      <c r="M77" s="247"/>
      <c r="N77" s="247"/>
      <c r="O77" s="249">
        <f>$O$24+E77</f>
        <v>2149.7860465116287</v>
      </c>
      <c r="P77" s="247"/>
      <c r="Q77" s="247"/>
      <c r="R77" s="247"/>
      <c r="S77" s="247"/>
      <c r="T77" s="247"/>
      <c r="U77" s="247"/>
      <c r="V77" s="249">
        <f>$V$24+E77</f>
        <v>2185.9255813953496</v>
      </c>
      <c r="W77" s="249">
        <f>$W$24+E77</f>
        <v>2220.5162790697682</v>
      </c>
      <c r="X77" s="249">
        <f>$X$24+E77</f>
        <v>2339.2604651162796</v>
      </c>
      <c r="Y77" s="247"/>
      <c r="Z77" s="247"/>
      <c r="AA77" s="247"/>
      <c r="AB77" s="247"/>
      <c r="AC77" s="247"/>
      <c r="AD77" s="247"/>
      <c r="AE77" s="247"/>
      <c r="AF77" s="247"/>
      <c r="AG77" s="247"/>
      <c r="AH77" s="247"/>
      <c r="AI77" s="53"/>
    </row>
    <row r="78" spans="1:35" ht="12.75">
      <c r="A78" s="248">
        <v>150</v>
      </c>
      <c r="B78" s="228" t="s">
        <v>597</v>
      </c>
      <c r="C78" s="133" t="s">
        <v>2198</v>
      </c>
      <c r="D78" s="260">
        <v>320</v>
      </c>
      <c r="E78" s="229">
        <f t="shared" si="46"/>
        <v>2075.4418604651169</v>
      </c>
      <c r="F78" s="229">
        <v>2075.4418604651169</v>
      </c>
      <c r="G78" s="247"/>
      <c r="H78" s="247"/>
      <c r="I78" s="247"/>
      <c r="J78" s="249">
        <f>$J$24+E78</f>
        <v>2558.6790697674428</v>
      </c>
      <c r="K78" s="247"/>
      <c r="L78" s="247"/>
      <c r="M78" s="247"/>
      <c r="N78" s="247"/>
      <c r="O78" s="249">
        <f>$O$24+E78</f>
        <v>2558.6790697674428</v>
      </c>
      <c r="P78" s="247"/>
      <c r="Q78" s="247"/>
      <c r="R78" s="247"/>
      <c r="S78" s="247"/>
      <c r="T78" s="247"/>
      <c r="U78" s="247"/>
      <c r="V78" s="247">
        <f>$V$24+E78</f>
        <v>2594.8186046511637</v>
      </c>
      <c r="W78" s="247">
        <f>$W$24+E78</f>
        <v>2629.4093023255823</v>
      </c>
      <c r="X78" s="249">
        <f>$X$24+E78</f>
        <v>2748.1534883720938</v>
      </c>
      <c r="Y78" s="247"/>
      <c r="Z78" s="247"/>
      <c r="AA78" s="247"/>
      <c r="AB78" s="247"/>
      <c r="AC78" s="247"/>
      <c r="AD78" s="247"/>
      <c r="AE78" s="247"/>
      <c r="AF78" s="247"/>
      <c r="AG78" s="247"/>
      <c r="AH78" s="247"/>
      <c r="AI78" s="53"/>
    </row>
    <row r="79" spans="1:35" ht="11.25">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row>
    <row r="80" spans="1:35" ht="15">
      <c r="A80" s="310" t="s">
        <v>2128</v>
      </c>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c r="AE80" s="39"/>
      <c r="AF80" s="39"/>
      <c r="AG80" s="39"/>
      <c r="AH80" s="39"/>
      <c r="AI80" s="39"/>
    </row>
    <row r="81" spans="1:35" ht="12.75">
      <c r="A81" s="248">
        <v>15</v>
      </c>
      <c r="B81" s="228" t="s">
        <v>598</v>
      </c>
      <c r="C81" s="133" t="s">
        <v>2199</v>
      </c>
      <c r="D81" s="260">
        <v>0.63</v>
      </c>
      <c r="E81" s="229">
        <f t="shared" ref="E81:E95" si="68">F81*(1+$AI$12)*(1-$AI$11)</f>
        <v>230.26046511627914</v>
      </c>
      <c r="F81" s="229">
        <v>230.26046511627914</v>
      </c>
      <c r="G81" s="249">
        <f t="shared" ref="G81:G88" si="69">$G$24+E81</f>
        <v>410.95813953488386</v>
      </c>
      <c r="H81" s="247">
        <f t="shared" ref="H81:H92" si="70">$H$24+E81</f>
        <v>469.81395348837225</v>
      </c>
      <c r="I81" s="247">
        <f t="shared" ref="I81:I92" si="71">$I$24+E81</f>
        <v>548.28837209302344</v>
      </c>
      <c r="J81" s="247"/>
      <c r="K81" s="249">
        <f t="shared" ref="K81:K88" si="72">$K$24+E81</f>
        <v>410.95813953488386</v>
      </c>
      <c r="L81" s="247">
        <f t="shared" ref="L81:L92" si="73">$L$24+E81</f>
        <v>469.81395348837225</v>
      </c>
      <c r="M81" s="247">
        <f t="shared" ref="M81:M92" si="74">$M$24+E81</f>
        <v>485.81860465116296</v>
      </c>
      <c r="N81" s="247">
        <f t="shared" ref="N81:N92" si="75">$N$24+E81</f>
        <v>548.28837209302344</v>
      </c>
      <c r="O81" s="247"/>
      <c r="P81" s="249">
        <f t="shared" ref="P81:P88" si="76">$P$24+E81</f>
        <v>423.34883720930247</v>
      </c>
      <c r="Q81" s="249">
        <f t="shared" ref="Q81:Q88" si="77">$Q$24+E81</f>
        <v>435.22325581395364</v>
      </c>
      <c r="R81" s="247">
        <f t="shared" ref="R81:R92" si="78">$R$24+E81</f>
        <v>487.36744186046525</v>
      </c>
      <c r="S81" s="247">
        <f t="shared" ref="S81:S92" si="79">$S$24+E81</f>
        <v>504.92093023255831</v>
      </c>
      <c r="T81" s="247">
        <f t="shared" ref="T81:T92" si="80">$T$24+E81</f>
        <v>573.06976744186068</v>
      </c>
      <c r="U81" s="247">
        <f t="shared" ref="U81:U92" si="81">$U$24+E81</f>
        <v>597.8511627906978</v>
      </c>
      <c r="V81" s="247"/>
      <c r="W81" s="247"/>
      <c r="X81" s="247"/>
      <c r="Y81" s="249">
        <f t="shared" ref="Y81:Y88" si="82">$Y$24+E81</f>
        <v>557.06511627907003</v>
      </c>
      <c r="Z81" s="247">
        <f t="shared" ref="Z81:Z92" si="83">$Z$24+E81</f>
        <v>611.27441860465137</v>
      </c>
      <c r="AA81" s="247"/>
      <c r="AB81" s="249">
        <f t="shared" ref="AB81:AB88" si="84">$AB$24+E81</f>
        <v>557.06511627907003</v>
      </c>
      <c r="AC81" s="247">
        <f t="shared" ref="AC81:AC92" si="85">$AC$24+E81</f>
        <v>609.20930232558158</v>
      </c>
      <c r="AD81" s="249">
        <f t="shared" ref="AD81:AD92" si="86">$AD$24+E81</f>
        <v>614.37209302325596</v>
      </c>
      <c r="AE81" s="247"/>
      <c r="AF81" s="249">
        <f t="shared" ref="AF81:AF88" si="87">$AF$24+E81</f>
        <v>581.84651162790715</v>
      </c>
      <c r="AG81" s="247">
        <f t="shared" ref="AG81:AG92" si="88">$AG$24+E81</f>
        <v>641.2186046511631</v>
      </c>
      <c r="AH81" s="249">
        <f t="shared" ref="AH81:AH92" si="89">$AH$24+E81</f>
        <v>671.16279069767461</v>
      </c>
      <c r="AI81" s="247"/>
    </row>
    <row r="82" spans="1:35" ht="12.75">
      <c r="A82" s="248">
        <v>15</v>
      </c>
      <c r="B82" s="228" t="s">
        <v>599</v>
      </c>
      <c r="C82" s="133" t="s">
        <v>2199</v>
      </c>
      <c r="D82" s="260">
        <v>1</v>
      </c>
      <c r="E82" s="229">
        <f t="shared" si="68"/>
        <v>230.26046511627914</v>
      </c>
      <c r="F82" s="229">
        <v>230.26046511627914</v>
      </c>
      <c r="G82" s="249">
        <f t="shared" si="69"/>
        <v>410.95813953488386</v>
      </c>
      <c r="H82" s="247">
        <f t="shared" si="70"/>
        <v>469.81395348837225</v>
      </c>
      <c r="I82" s="247">
        <f t="shared" si="71"/>
        <v>548.28837209302344</v>
      </c>
      <c r="J82" s="247"/>
      <c r="K82" s="249">
        <f t="shared" si="72"/>
        <v>410.95813953488386</v>
      </c>
      <c r="L82" s="247">
        <f t="shared" si="73"/>
        <v>469.81395348837225</v>
      </c>
      <c r="M82" s="247">
        <f t="shared" si="74"/>
        <v>485.81860465116296</v>
      </c>
      <c r="N82" s="247">
        <f t="shared" si="75"/>
        <v>548.28837209302344</v>
      </c>
      <c r="O82" s="247"/>
      <c r="P82" s="249">
        <f t="shared" si="76"/>
        <v>423.34883720930247</v>
      </c>
      <c r="Q82" s="249">
        <f t="shared" si="77"/>
        <v>435.22325581395364</v>
      </c>
      <c r="R82" s="247">
        <f t="shared" si="78"/>
        <v>487.36744186046525</v>
      </c>
      <c r="S82" s="247">
        <f t="shared" si="79"/>
        <v>504.92093023255831</v>
      </c>
      <c r="T82" s="247">
        <f t="shared" si="80"/>
        <v>573.06976744186068</v>
      </c>
      <c r="U82" s="247">
        <f t="shared" si="81"/>
        <v>597.8511627906978</v>
      </c>
      <c r="V82" s="247"/>
      <c r="W82" s="247"/>
      <c r="X82" s="247"/>
      <c r="Y82" s="249">
        <f t="shared" si="82"/>
        <v>557.06511627907003</v>
      </c>
      <c r="Z82" s="247">
        <f t="shared" si="83"/>
        <v>611.27441860465137</v>
      </c>
      <c r="AA82" s="247"/>
      <c r="AB82" s="249">
        <f t="shared" si="84"/>
        <v>557.06511627907003</v>
      </c>
      <c r="AC82" s="247">
        <f t="shared" si="85"/>
        <v>609.20930232558158</v>
      </c>
      <c r="AD82" s="249">
        <f t="shared" si="86"/>
        <v>614.37209302325596</v>
      </c>
      <c r="AE82" s="247"/>
      <c r="AF82" s="249">
        <f t="shared" si="87"/>
        <v>581.84651162790715</v>
      </c>
      <c r="AG82" s="247">
        <f t="shared" si="88"/>
        <v>641.2186046511631</v>
      </c>
      <c r="AH82" s="249">
        <f t="shared" si="89"/>
        <v>671.16279069767461</v>
      </c>
      <c r="AI82" s="247"/>
    </row>
    <row r="83" spans="1:35" ht="12.75">
      <c r="A83" s="248">
        <v>15</v>
      </c>
      <c r="B83" s="228" t="s">
        <v>600</v>
      </c>
      <c r="C83" s="133" t="s">
        <v>2199</v>
      </c>
      <c r="D83" s="260">
        <v>1.6</v>
      </c>
      <c r="E83" s="229">
        <f t="shared" si="68"/>
        <v>230.26046511627914</v>
      </c>
      <c r="F83" s="229">
        <v>230.26046511627914</v>
      </c>
      <c r="G83" s="249">
        <f t="shared" si="69"/>
        <v>410.95813953488386</v>
      </c>
      <c r="H83" s="247">
        <f t="shared" si="70"/>
        <v>469.81395348837225</v>
      </c>
      <c r="I83" s="247">
        <f t="shared" si="71"/>
        <v>548.28837209302344</v>
      </c>
      <c r="J83" s="247"/>
      <c r="K83" s="249">
        <f t="shared" si="72"/>
        <v>410.95813953488386</v>
      </c>
      <c r="L83" s="247">
        <f t="shared" si="73"/>
        <v>469.81395348837225</v>
      </c>
      <c r="M83" s="247">
        <f t="shared" si="74"/>
        <v>485.81860465116296</v>
      </c>
      <c r="N83" s="247">
        <f t="shared" si="75"/>
        <v>548.28837209302344</v>
      </c>
      <c r="O83" s="247"/>
      <c r="P83" s="249">
        <f t="shared" si="76"/>
        <v>423.34883720930247</v>
      </c>
      <c r="Q83" s="249">
        <f t="shared" si="77"/>
        <v>435.22325581395364</v>
      </c>
      <c r="R83" s="247">
        <f t="shared" si="78"/>
        <v>487.36744186046525</v>
      </c>
      <c r="S83" s="247">
        <f t="shared" si="79"/>
        <v>504.92093023255831</v>
      </c>
      <c r="T83" s="247">
        <f t="shared" si="80"/>
        <v>573.06976744186068</v>
      </c>
      <c r="U83" s="247">
        <f t="shared" si="81"/>
        <v>597.8511627906978</v>
      </c>
      <c r="V83" s="247"/>
      <c r="W83" s="247"/>
      <c r="X83" s="247"/>
      <c r="Y83" s="249">
        <f t="shared" si="82"/>
        <v>557.06511627907003</v>
      </c>
      <c r="Z83" s="247">
        <f t="shared" si="83"/>
        <v>611.27441860465137</v>
      </c>
      <c r="AA83" s="247"/>
      <c r="AB83" s="249">
        <f t="shared" si="84"/>
        <v>557.06511627907003</v>
      </c>
      <c r="AC83" s="247">
        <f t="shared" si="85"/>
        <v>609.20930232558158</v>
      </c>
      <c r="AD83" s="249">
        <f t="shared" si="86"/>
        <v>614.37209302325596</v>
      </c>
      <c r="AE83" s="247"/>
      <c r="AF83" s="249">
        <f t="shared" si="87"/>
        <v>581.84651162790715</v>
      </c>
      <c r="AG83" s="247">
        <f t="shared" si="88"/>
        <v>641.2186046511631</v>
      </c>
      <c r="AH83" s="249">
        <f t="shared" si="89"/>
        <v>671.16279069767461</v>
      </c>
      <c r="AI83" s="247"/>
    </row>
    <row r="84" spans="1:35" ht="12.75">
      <c r="A84" s="248">
        <v>15</v>
      </c>
      <c r="B84" s="228" t="s">
        <v>601</v>
      </c>
      <c r="C84" s="133" t="s">
        <v>2199</v>
      </c>
      <c r="D84" s="260">
        <v>2.5</v>
      </c>
      <c r="E84" s="229">
        <f t="shared" si="68"/>
        <v>230.26046511627914</v>
      </c>
      <c r="F84" s="229">
        <v>230.26046511627914</v>
      </c>
      <c r="G84" s="249">
        <f t="shared" si="69"/>
        <v>410.95813953488386</v>
      </c>
      <c r="H84" s="247">
        <f t="shared" si="70"/>
        <v>469.81395348837225</v>
      </c>
      <c r="I84" s="247">
        <f t="shared" si="71"/>
        <v>548.28837209302344</v>
      </c>
      <c r="J84" s="247"/>
      <c r="K84" s="249">
        <f t="shared" si="72"/>
        <v>410.95813953488386</v>
      </c>
      <c r="L84" s="247">
        <f t="shared" si="73"/>
        <v>469.81395348837225</v>
      </c>
      <c r="M84" s="247">
        <f t="shared" si="74"/>
        <v>485.81860465116296</v>
      </c>
      <c r="N84" s="247">
        <f t="shared" si="75"/>
        <v>548.28837209302344</v>
      </c>
      <c r="O84" s="247"/>
      <c r="P84" s="249">
        <f t="shared" si="76"/>
        <v>423.34883720930247</v>
      </c>
      <c r="Q84" s="249">
        <f t="shared" si="77"/>
        <v>435.22325581395364</v>
      </c>
      <c r="R84" s="247">
        <f t="shared" si="78"/>
        <v>487.36744186046525</v>
      </c>
      <c r="S84" s="247">
        <f t="shared" si="79"/>
        <v>504.92093023255831</v>
      </c>
      <c r="T84" s="247">
        <f t="shared" si="80"/>
        <v>573.06976744186068</v>
      </c>
      <c r="U84" s="247">
        <f t="shared" si="81"/>
        <v>597.8511627906978</v>
      </c>
      <c r="V84" s="247"/>
      <c r="W84" s="247"/>
      <c r="X84" s="247"/>
      <c r="Y84" s="249">
        <f t="shared" si="82"/>
        <v>557.06511627907003</v>
      </c>
      <c r="Z84" s="247">
        <f t="shared" si="83"/>
        <v>611.27441860465137</v>
      </c>
      <c r="AA84" s="247"/>
      <c r="AB84" s="249">
        <f t="shared" si="84"/>
        <v>557.06511627907003</v>
      </c>
      <c r="AC84" s="247">
        <f t="shared" si="85"/>
        <v>609.20930232558158</v>
      </c>
      <c r="AD84" s="249">
        <f t="shared" si="86"/>
        <v>614.37209302325596</v>
      </c>
      <c r="AE84" s="247"/>
      <c r="AF84" s="249">
        <f t="shared" si="87"/>
        <v>581.84651162790715</v>
      </c>
      <c r="AG84" s="247">
        <f t="shared" si="88"/>
        <v>641.2186046511631</v>
      </c>
      <c r="AH84" s="249">
        <f t="shared" si="89"/>
        <v>671.16279069767461</v>
      </c>
      <c r="AI84" s="247"/>
    </row>
    <row r="85" spans="1:35" ht="12.75">
      <c r="A85" s="248">
        <v>15</v>
      </c>
      <c r="B85" s="228" t="s">
        <v>602</v>
      </c>
      <c r="C85" s="133" t="s">
        <v>2199</v>
      </c>
      <c r="D85" s="260">
        <v>4</v>
      </c>
      <c r="E85" s="229">
        <f t="shared" si="68"/>
        <v>230.26046511627914</v>
      </c>
      <c r="F85" s="229">
        <v>230.26046511627914</v>
      </c>
      <c r="G85" s="249">
        <f t="shared" si="69"/>
        <v>410.95813953488386</v>
      </c>
      <c r="H85" s="247">
        <f t="shared" si="70"/>
        <v>469.81395348837225</v>
      </c>
      <c r="I85" s="247">
        <f t="shared" si="71"/>
        <v>548.28837209302344</v>
      </c>
      <c r="J85" s="247"/>
      <c r="K85" s="249">
        <f t="shared" si="72"/>
        <v>410.95813953488386</v>
      </c>
      <c r="L85" s="247">
        <f t="shared" si="73"/>
        <v>469.81395348837225</v>
      </c>
      <c r="M85" s="247">
        <f t="shared" si="74"/>
        <v>485.81860465116296</v>
      </c>
      <c r="N85" s="247">
        <f t="shared" si="75"/>
        <v>548.28837209302344</v>
      </c>
      <c r="O85" s="247"/>
      <c r="P85" s="249">
        <f t="shared" si="76"/>
        <v>423.34883720930247</v>
      </c>
      <c r="Q85" s="249">
        <f t="shared" si="77"/>
        <v>435.22325581395364</v>
      </c>
      <c r="R85" s="247">
        <f t="shared" si="78"/>
        <v>487.36744186046525</v>
      </c>
      <c r="S85" s="247">
        <f t="shared" si="79"/>
        <v>504.92093023255831</v>
      </c>
      <c r="T85" s="247">
        <f t="shared" si="80"/>
        <v>573.06976744186068</v>
      </c>
      <c r="U85" s="247">
        <f t="shared" si="81"/>
        <v>597.8511627906978</v>
      </c>
      <c r="V85" s="247"/>
      <c r="W85" s="247"/>
      <c r="X85" s="247"/>
      <c r="Y85" s="249">
        <f t="shared" si="82"/>
        <v>557.06511627907003</v>
      </c>
      <c r="Z85" s="247">
        <f t="shared" si="83"/>
        <v>611.27441860465137</v>
      </c>
      <c r="AA85" s="247"/>
      <c r="AB85" s="249">
        <f t="shared" si="84"/>
        <v>557.06511627907003</v>
      </c>
      <c r="AC85" s="247">
        <f t="shared" si="85"/>
        <v>609.20930232558158</v>
      </c>
      <c r="AD85" s="249">
        <f t="shared" si="86"/>
        <v>614.37209302325596</v>
      </c>
      <c r="AE85" s="247"/>
      <c r="AF85" s="249">
        <f t="shared" si="87"/>
        <v>581.84651162790715</v>
      </c>
      <c r="AG85" s="247">
        <f t="shared" si="88"/>
        <v>641.2186046511631</v>
      </c>
      <c r="AH85" s="249">
        <f t="shared" si="89"/>
        <v>671.16279069767461</v>
      </c>
      <c r="AI85" s="247"/>
    </row>
    <row r="86" spans="1:35" ht="12.75">
      <c r="A86" s="248">
        <v>20</v>
      </c>
      <c r="B86" s="228" t="s">
        <v>603</v>
      </c>
      <c r="C86" s="133" t="s">
        <v>2199</v>
      </c>
      <c r="D86" s="260">
        <v>6.3</v>
      </c>
      <c r="E86" s="229">
        <f t="shared" si="68"/>
        <v>247.29767441860471</v>
      </c>
      <c r="F86" s="229">
        <v>247.29767441860471</v>
      </c>
      <c r="G86" s="249">
        <f t="shared" si="69"/>
        <v>427.99534883720946</v>
      </c>
      <c r="H86" s="247">
        <f t="shared" si="70"/>
        <v>486.85116279069786</v>
      </c>
      <c r="I86" s="247">
        <f t="shared" si="71"/>
        <v>565.32558139534899</v>
      </c>
      <c r="J86" s="247"/>
      <c r="K86" s="249">
        <f t="shared" si="72"/>
        <v>427.99534883720946</v>
      </c>
      <c r="L86" s="247">
        <f t="shared" si="73"/>
        <v>486.85116279069786</v>
      </c>
      <c r="M86" s="247">
        <f t="shared" si="74"/>
        <v>502.85581395348856</v>
      </c>
      <c r="N86" s="247">
        <f t="shared" si="75"/>
        <v>565.32558139534899</v>
      </c>
      <c r="O86" s="247"/>
      <c r="P86" s="249">
        <f t="shared" si="76"/>
        <v>440.38604651162802</v>
      </c>
      <c r="Q86" s="249">
        <f t="shared" si="77"/>
        <v>452.26046511627919</v>
      </c>
      <c r="R86" s="247">
        <f t="shared" si="78"/>
        <v>504.40465116279086</v>
      </c>
      <c r="S86" s="247">
        <f t="shared" si="79"/>
        <v>521.95813953488391</v>
      </c>
      <c r="T86" s="247">
        <f t="shared" si="80"/>
        <v>590.10697674418623</v>
      </c>
      <c r="U86" s="247">
        <f t="shared" si="81"/>
        <v>614.88837209302335</v>
      </c>
      <c r="V86" s="247"/>
      <c r="W86" s="247"/>
      <c r="X86" s="247"/>
      <c r="Y86" s="249">
        <f t="shared" si="82"/>
        <v>574.10232558139558</v>
      </c>
      <c r="Z86" s="247">
        <f t="shared" si="83"/>
        <v>628.31162790697692</v>
      </c>
      <c r="AA86" s="247"/>
      <c r="AB86" s="249">
        <f t="shared" si="84"/>
        <v>574.10232558139558</v>
      </c>
      <c r="AC86" s="247">
        <f t="shared" si="85"/>
        <v>626.24651162790724</v>
      </c>
      <c r="AD86" s="249">
        <f t="shared" si="86"/>
        <v>631.40930232558162</v>
      </c>
      <c r="AE86" s="247"/>
      <c r="AF86" s="249">
        <f t="shared" si="87"/>
        <v>598.88372093023281</v>
      </c>
      <c r="AG86" s="247">
        <f t="shared" si="88"/>
        <v>658.25581395348865</v>
      </c>
      <c r="AH86" s="249">
        <f t="shared" si="89"/>
        <v>688.20000000000016</v>
      </c>
      <c r="AI86" s="247"/>
    </row>
    <row r="87" spans="1:35" ht="12.75">
      <c r="A87" s="248">
        <v>25</v>
      </c>
      <c r="B87" s="228" t="s">
        <v>604</v>
      </c>
      <c r="C87" s="133" t="s">
        <v>2199</v>
      </c>
      <c r="D87" s="260">
        <v>10</v>
      </c>
      <c r="E87" s="229">
        <f t="shared" si="68"/>
        <v>255.55813953488382</v>
      </c>
      <c r="F87" s="229">
        <v>255.55813953488382</v>
      </c>
      <c r="G87" s="249">
        <f t="shared" si="69"/>
        <v>436.25581395348854</v>
      </c>
      <c r="H87" s="247">
        <f t="shared" si="70"/>
        <v>495.11162790697699</v>
      </c>
      <c r="I87" s="247">
        <f t="shared" si="71"/>
        <v>573.58604651162818</v>
      </c>
      <c r="J87" s="247"/>
      <c r="K87" s="249">
        <f t="shared" si="72"/>
        <v>436.25581395348854</v>
      </c>
      <c r="L87" s="247">
        <f t="shared" si="73"/>
        <v>495.11162790697699</v>
      </c>
      <c r="M87" s="247">
        <f t="shared" si="74"/>
        <v>511.11627906976764</v>
      </c>
      <c r="N87" s="247">
        <f t="shared" si="75"/>
        <v>573.58604651162818</v>
      </c>
      <c r="O87" s="247"/>
      <c r="P87" s="249">
        <f t="shared" si="76"/>
        <v>448.64651162790716</v>
      </c>
      <c r="Q87" s="249">
        <f t="shared" si="77"/>
        <v>460.52093023255833</v>
      </c>
      <c r="R87" s="247">
        <f t="shared" si="78"/>
        <v>512.66511627906993</v>
      </c>
      <c r="S87" s="247">
        <f t="shared" si="79"/>
        <v>530.21860465116299</v>
      </c>
      <c r="T87" s="247">
        <f t="shared" si="80"/>
        <v>598.36744186046531</v>
      </c>
      <c r="U87" s="247">
        <f t="shared" si="81"/>
        <v>623.14883720930243</v>
      </c>
      <c r="V87" s="247"/>
      <c r="W87" s="247"/>
      <c r="X87" s="247"/>
      <c r="Y87" s="249">
        <f t="shared" si="82"/>
        <v>582.36279069767465</v>
      </c>
      <c r="Z87" s="247">
        <f t="shared" si="83"/>
        <v>636.572093023256</v>
      </c>
      <c r="AA87" s="247"/>
      <c r="AB87" s="249">
        <f t="shared" si="84"/>
        <v>582.36279069767465</v>
      </c>
      <c r="AC87" s="247">
        <f t="shared" si="85"/>
        <v>634.50697674418632</v>
      </c>
      <c r="AD87" s="249">
        <f t="shared" si="86"/>
        <v>639.6697674418607</v>
      </c>
      <c r="AE87" s="247"/>
      <c r="AF87" s="249">
        <f t="shared" si="87"/>
        <v>607.14418604651189</v>
      </c>
      <c r="AG87" s="247">
        <f t="shared" si="88"/>
        <v>666.51627906976773</v>
      </c>
      <c r="AH87" s="249">
        <f t="shared" si="89"/>
        <v>696.46046511627924</v>
      </c>
      <c r="AI87" s="247"/>
    </row>
    <row r="88" spans="1:35" ht="12.75">
      <c r="A88" s="248">
        <v>32</v>
      </c>
      <c r="B88" s="228" t="s">
        <v>605</v>
      </c>
      <c r="C88" s="133" t="s">
        <v>2199</v>
      </c>
      <c r="D88" s="260">
        <v>16</v>
      </c>
      <c r="E88" s="229">
        <f t="shared" si="68"/>
        <v>289.63255813953498</v>
      </c>
      <c r="F88" s="229">
        <v>289.63255813953498</v>
      </c>
      <c r="G88" s="249">
        <f t="shared" si="69"/>
        <v>470.3302325581397</v>
      </c>
      <c r="H88" s="249">
        <f t="shared" si="70"/>
        <v>529.18604651162809</v>
      </c>
      <c r="I88" s="247">
        <f t="shared" si="71"/>
        <v>607.66046511627928</v>
      </c>
      <c r="J88" s="247"/>
      <c r="K88" s="249">
        <f t="shared" si="72"/>
        <v>470.3302325581397</v>
      </c>
      <c r="L88" s="249">
        <f t="shared" si="73"/>
        <v>529.18604651162809</v>
      </c>
      <c r="M88" s="249">
        <f t="shared" si="74"/>
        <v>545.19069767441874</v>
      </c>
      <c r="N88" s="247">
        <f t="shared" si="75"/>
        <v>607.66046511627928</v>
      </c>
      <c r="O88" s="247"/>
      <c r="P88" s="249">
        <f t="shared" si="76"/>
        <v>482.72093023255832</v>
      </c>
      <c r="Q88" s="249">
        <f t="shared" si="77"/>
        <v>494.59534883720949</v>
      </c>
      <c r="R88" s="249">
        <f t="shared" si="78"/>
        <v>546.73953488372103</v>
      </c>
      <c r="S88" s="249">
        <f t="shared" si="79"/>
        <v>564.29302325581421</v>
      </c>
      <c r="T88" s="247">
        <f t="shared" si="80"/>
        <v>632.44186046511641</v>
      </c>
      <c r="U88" s="247">
        <f t="shared" si="81"/>
        <v>657.22325581395364</v>
      </c>
      <c r="V88" s="247"/>
      <c r="W88" s="247"/>
      <c r="X88" s="247"/>
      <c r="Y88" s="249">
        <f t="shared" si="82"/>
        <v>616.43720930232575</v>
      </c>
      <c r="Z88" s="249">
        <f t="shared" si="83"/>
        <v>670.6465116279071</v>
      </c>
      <c r="AA88" s="247"/>
      <c r="AB88" s="249">
        <f t="shared" si="84"/>
        <v>616.43720930232575</v>
      </c>
      <c r="AC88" s="249">
        <f t="shared" si="85"/>
        <v>668.58139534883753</v>
      </c>
      <c r="AD88" s="249">
        <f t="shared" si="86"/>
        <v>673.74418604651191</v>
      </c>
      <c r="AE88" s="247"/>
      <c r="AF88" s="249">
        <f t="shared" si="87"/>
        <v>641.2186046511631</v>
      </c>
      <c r="AG88" s="249">
        <f t="shared" si="88"/>
        <v>700.59069767441883</v>
      </c>
      <c r="AH88" s="249">
        <f t="shared" si="89"/>
        <v>730.53488372093045</v>
      </c>
      <c r="AI88" s="247"/>
    </row>
    <row r="89" spans="1:35" ht="12.75">
      <c r="A89" s="248">
        <v>40</v>
      </c>
      <c r="B89" s="228" t="s">
        <v>606</v>
      </c>
      <c r="C89" s="133" t="s">
        <v>2199</v>
      </c>
      <c r="D89" s="260">
        <v>25</v>
      </c>
      <c r="E89" s="229">
        <f t="shared" si="68"/>
        <v>331.96744186046527</v>
      </c>
      <c r="F89" s="229">
        <v>331.96744186046527</v>
      </c>
      <c r="G89" s="247"/>
      <c r="H89" s="249">
        <f t="shared" si="70"/>
        <v>571.52093023255838</v>
      </c>
      <c r="I89" s="247">
        <f t="shared" si="71"/>
        <v>649.99534883720958</v>
      </c>
      <c r="J89" s="247"/>
      <c r="K89" s="247"/>
      <c r="L89" s="249">
        <f t="shared" si="73"/>
        <v>571.52093023255838</v>
      </c>
      <c r="M89" s="249">
        <f t="shared" si="74"/>
        <v>587.52558139534904</v>
      </c>
      <c r="N89" s="247">
        <f t="shared" si="75"/>
        <v>649.99534883720958</v>
      </c>
      <c r="O89" s="247"/>
      <c r="P89" s="247"/>
      <c r="Q89" s="247"/>
      <c r="R89" s="249">
        <f t="shared" si="78"/>
        <v>589.07441860465133</v>
      </c>
      <c r="S89" s="249">
        <f t="shared" si="79"/>
        <v>606.6279069767445</v>
      </c>
      <c r="T89" s="247">
        <f t="shared" si="80"/>
        <v>674.7767441860467</v>
      </c>
      <c r="U89" s="247">
        <f t="shared" si="81"/>
        <v>699.55813953488394</v>
      </c>
      <c r="V89" s="247"/>
      <c r="W89" s="247"/>
      <c r="X89" s="247"/>
      <c r="Y89" s="247"/>
      <c r="Z89" s="249">
        <f t="shared" si="83"/>
        <v>712.9813953488374</v>
      </c>
      <c r="AA89" s="247"/>
      <c r="AB89" s="247"/>
      <c r="AC89" s="249">
        <f t="shared" si="85"/>
        <v>710.91627906976782</v>
      </c>
      <c r="AD89" s="249">
        <f t="shared" si="86"/>
        <v>716.07906976744221</v>
      </c>
      <c r="AE89" s="247"/>
      <c r="AF89" s="247"/>
      <c r="AG89" s="249">
        <f t="shared" si="88"/>
        <v>742.92558139534913</v>
      </c>
      <c r="AH89" s="249">
        <f t="shared" si="89"/>
        <v>772.86976744186074</v>
      </c>
      <c r="AI89" s="247"/>
    </row>
    <row r="90" spans="1:35" ht="12.75">
      <c r="A90" s="248">
        <v>50</v>
      </c>
      <c r="B90" s="228" t="s">
        <v>607</v>
      </c>
      <c r="C90" s="133" t="s">
        <v>2199</v>
      </c>
      <c r="D90" s="260">
        <v>40</v>
      </c>
      <c r="E90" s="229">
        <f t="shared" si="68"/>
        <v>411.47441860465136</v>
      </c>
      <c r="F90" s="229">
        <v>411.47441860465136</v>
      </c>
      <c r="G90" s="247"/>
      <c r="H90" s="249">
        <f t="shared" si="70"/>
        <v>651.02790697674448</v>
      </c>
      <c r="I90" s="247">
        <f t="shared" si="71"/>
        <v>729.50232558139567</v>
      </c>
      <c r="J90" s="247"/>
      <c r="K90" s="247"/>
      <c r="L90" s="249">
        <f t="shared" si="73"/>
        <v>651.02790697674448</v>
      </c>
      <c r="M90" s="249">
        <f t="shared" si="74"/>
        <v>667.03255813953524</v>
      </c>
      <c r="N90" s="247">
        <f t="shared" si="75"/>
        <v>729.50232558139567</v>
      </c>
      <c r="O90" s="247"/>
      <c r="P90" s="247"/>
      <c r="Q90" s="247"/>
      <c r="R90" s="249">
        <f t="shared" si="78"/>
        <v>668.58139534883753</v>
      </c>
      <c r="S90" s="249">
        <f t="shared" si="79"/>
        <v>686.13488372093047</v>
      </c>
      <c r="T90" s="247">
        <f t="shared" si="80"/>
        <v>754.2837209302329</v>
      </c>
      <c r="U90" s="247">
        <f t="shared" si="81"/>
        <v>779.06511627907003</v>
      </c>
      <c r="V90" s="247"/>
      <c r="W90" s="247"/>
      <c r="X90" s="247"/>
      <c r="Y90" s="247"/>
      <c r="Z90" s="249">
        <f t="shared" si="83"/>
        <v>792.4883720930236</v>
      </c>
      <c r="AA90" s="247"/>
      <c r="AB90" s="247"/>
      <c r="AC90" s="249">
        <f t="shared" si="85"/>
        <v>790.4232558139538</v>
      </c>
      <c r="AD90" s="249">
        <f t="shared" si="86"/>
        <v>795.58604651162818</v>
      </c>
      <c r="AE90" s="247"/>
      <c r="AF90" s="247"/>
      <c r="AG90" s="249">
        <f t="shared" si="88"/>
        <v>822.43255813953533</v>
      </c>
      <c r="AH90" s="249">
        <f t="shared" si="89"/>
        <v>852.37674418604684</v>
      </c>
      <c r="AI90" s="247"/>
    </row>
    <row r="91" spans="1:35" ht="12.75" customHeight="1">
      <c r="A91" s="247">
        <v>65</v>
      </c>
      <c r="B91" s="228" t="s">
        <v>608</v>
      </c>
      <c r="C91" s="133" t="s">
        <v>2199</v>
      </c>
      <c r="D91" s="282">
        <v>58</v>
      </c>
      <c r="E91" s="229">
        <f t="shared" si="68"/>
        <v>496.66046511627928</v>
      </c>
      <c r="F91" s="229">
        <v>496.66046511627928</v>
      </c>
      <c r="G91" s="247"/>
      <c r="H91" s="249">
        <f t="shared" si="70"/>
        <v>736.21395348837245</v>
      </c>
      <c r="I91" s="249">
        <f t="shared" si="71"/>
        <v>814.68837209302364</v>
      </c>
      <c r="J91" s="247"/>
      <c r="K91" s="247"/>
      <c r="L91" s="249">
        <f t="shared" si="73"/>
        <v>736.21395348837245</v>
      </c>
      <c r="M91" s="249">
        <f t="shared" si="74"/>
        <v>752.2186046511631</v>
      </c>
      <c r="N91" s="249">
        <f t="shared" si="75"/>
        <v>814.68837209302364</v>
      </c>
      <c r="O91" s="247"/>
      <c r="P91" s="247"/>
      <c r="Q91" s="247"/>
      <c r="R91" s="249">
        <f t="shared" si="78"/>
        <v>753.7674418604654</v>
      </c>
      <c r="S91" s="249">
        <f t="shared" si="79"/>
        <v>771.32093023255845</v>
      </c>
      <c r="T91" s="249">
        <f t="shared" si="80"/>
        <v>839.46976744186077</v>
      </c>
      <c r="U91" s="249">
        <f t="shared" si="81"/>
        <v>864.25116279069789</v>
      </c>
      <c r="V91" s="248"/>
      <c r="W91" s="248"/>
      <c r="X91" s="248"/>
      <c r="Y91" s="248"/>
      <c r="Z91" s="249">
        <f t="shared" si="83"/>
        <v>877.67441860465146</v>
      </c>
      <c r="AA91" s="248"/>
      <c r="AB91" s="247"/>
      <c r="AC91" s="249">
        <f t="shared" si="85"/>
        <v>875.60930232558178</v>
      </c>
      <c r="AD91" s="249">
        <f t="shared" si="86"/>
        <v>880.77209302325616</v>
      </c>
      <c r="AE91" s="248"/>
      <c r="AF91" s="247"/>
      <c r="AG91" s="249">
        <f t="shared" si="88"/>
        <v>907.6186046511632</v>
      </c>
      <c r="AH91" s="249">
        <f t="shared" si="89"/>
        <v>937.5627906976747</v>
      </c>
      <c r="AI91" s="248"/>
    </row>
    <row r="92" spans="1:35" ht="12.75">
      <c r="A92" s="247">
        <v>80</v>
      </c>
      <c r="B92" s="228" t="s">
        <v>609</v>
      </c>
      <c r="C92" s="133" t="s">
        <v>2199</v>
      </c>
      <c r="D92" s="282">
        <v>90</v>
      </c>
      <c r="E92" s="229">
        <f t="shared" si="68"/>
        <v>655.15813953488396</v>
      </c>
      <c r="F92" s="229">
        <v>655.15813953488396</v>
      </c>
      <c r="G92" s="247"/>
      <c r="H92" s="249">
        <f t="shared" si="70"/>
        <v>894.71162790697713</v>
      </c>
      <c r="I92" s="249">
        <f t="shared" si="71"/>
        <v>973.18604651162832</v>
      </c>
      <c r="J92" s="247"/>
      <c r="K92" s="247"/>
      <c r="L92" s="249">
        <f t="shared" si="73"/>
        <v>894.71162790697713</v>
      </c>
      <c r="M92" s="249">
        <f t="shared" si="74"/>
        <v>910.71627906976778</v>
      </c>
      <c r="N92" s="249">
        <f t="shared" si="75"/>
        <v>973.18604651162832</v>
      </c>
      <c r="O92" s="247"/>
      <c r="P92" s="247"/>
      <c r="Q92" s="247"/>
      <c r="R92" s="249">
        <f t="shared" si="78"/>
        <v>912.26511627907007</v>
      </c>
      <c r="S92" s="249">
        <f t="shared" si="79"/>
        <v>929.81860465116313</v>
      </c>
      <c r="T92" s="249">
        <f t="shared" si="80"/>
        <v>997.96744186046544</v>
      </c>
      <c r="U92" s="249">
        <f t="shared" si="81"/>
        <v>1022.7488372093026</v>
      </c>
      <c r="V92" s="248"/>
      <c r="W92" s="248"/>
      <c r="X92" s="248"/>
      <c r="Y92" s="248"/>
      <c r="Z92" s="249">
        <f t="shared" si="83"/>
        <v>1036.1720930232561</v>
      </c>
      <c r="AA92" s="248"/>
      <c r="AB92" s="247"/>
      <c r="AC92" s="249">
        <f t="shared" si="85"/>
        <v>1034.1069767441863</v>
      </c>
      <c r="AD92" s="249">
        <f t="shared" si="86"/>
        <v>1039.2697674418609</v>
      </c>
      <c r="AE92" s="248"/>
      <c r="AF92" s="247"/>
      <c r="AG92" s="249">
        <f t="shared" si="88"/>
        <v>1066.1162790697679</v>
      </c>
      <c r="AH92" s="249">
        <f t="shared" si="89"/>
        <v>1096.0604651162794</v>
      </c>
      <c r="AI92" s="248"/>
    </row>
    <row r="93" spans="1:35" ht="12.75">
      <c r="A93" s="248">
        <v>65</v>
      </c>
      <c r="B93" s="228" t="s">
        <v>610</v>
      </c>
      <c r="C93" s="133" t="s">
        <v>2199</v>
      </c>
      <c r="D93" s="260">
        <v>63</v>
      </c>
      <c r="E93" s="229">
        <f t="shared" si="68"/>
        <v>700.07441860465144</v>
      </c>
      <c r="F93" s="229">
        <v>700.07441860465144</v>
      </c>
      <c r="G93" s="247"/>
      <c r="H93" s="247"/>
      <c r="I93" s="247"/>
      <c r="J93" s="249">
        <f>$J$24+E93</f>
        <v>1183.3116279069773</v>
      </c>
      <c r="K93" s="247"/>
      <c r="L93" s="247"/>
      <c r="M93" s="247"/>
      <c r="N93" s="247"/>
      <c r="O93" s="249">
        <f>$O$24+E93</f>
        <v>1183.3116279069773</v>
      </c>
      <c r="P93" s="247"/>
      <c r="Q93" s="247"/>
      <c r="R93" s="247"/>
      <c r="S93" s="248"/>
      <c r="T93" s="248"/>
      <c r="U93" s="248"/>
      <c r="V93" s="249">
        <f>$V$24+E93</f>
        <v>1219.4511627906982</v>
      </c>
      <c r="W93" s="249">
        <f>$W$24+E93</f>
        <v>1254.0418604651168</v>
      </c>
      <c r="X93" s="247">
        <f>$X$24+E93</f>
        <v>1372.7860465116282</v>
      </c>
      <c r="Y93" s="247"/>
      <c r="Z93" s="248"/>
      <c r="AA93" s="249">
        <f>$AA$24+E93</f>
        <v>1447.1302325581401</v>
      </c>
      <c r="AB93" s="247"/>
      <c r="AC93" s="248"/>
      <c r="AD93" s="248"/>
      <c r="AE93" s="249">
        <f>$AE$24+E93</f>
        <v>1445.0651162790705</v>
      </c>
      <c r="AF93" s="247"/>
      <c r="AG93" s="248"/>
      <c r="AH93" s="248"/>
      <c r="AI93" s="249">
        <f>$AI$24+E93</f>
        <v>1506.5023255813958</v>
      </c>
    </row>
    <row r="94" spans="1:35" ht="12.75">
      <c r="A94" s="248">
        <v>80</v>
      </c>
      <c r="B94" s="228" t="s">
        <v>611</v>
      </c>
      <c r="C94" s="133" t="s">
        <v>2199</v>
      </c>
      <c r="D94" s="260">
        <v>100</v>
      </c>
      <c r="E94" s="229">
        <f t="shared" si="68"/>
        <v>818.30232558139573</v>
      </c>
      <c r="F94" s="229">
        <v>818.30232558139573</v>
      </c>
      <c r="G94" s="247"/>
      <c r="H94" s="247"/>
      <c r="I94" s="247"/>
      <c r="J94" s="249">
        <f>$J$24+E94</f>
        <v>1301.5395348837214</v>
      </c>
      <c r="K94" s="247"/>
      <c r="L94" s="247"/>
      <c r="M94" s="247"/>
      <c r="N94" s="247"/>
      <c r="O94" s="249">
        <f>$O$24+E94</f>
        <v>1301.5395348837214</v>
      </c>
      <c r="P94" s="247"/>
      <c r="Q94" s="247"/>
      <c r="R94" s="247"/>
      <c r="S94" s="248"/>
      <c r="T94" s="248"/>
      <c r="U94" s="248"/>
      <c r="V94" s="249">
        <f>$V$24+E94</f>
        <v>1337.6790697674423</v>
      </c>
      <c r="W94" s="249">
        <f>$W$24+E94</f>
        <v>1372.2697674418609</v>
      </c>
      <c r="X94" s="247">
        <f>$X$24+E94</f>
        <v>1491.0139534883726</v>
      </c>
      <c r="Y94" s="247"/>
      <c r="Z94" s="248"/>
      <c r="AA94" s="249">
        <f>$AA$24+E94</f>
        <v>1565.3581395348842</v>
      </c>
      <c r="AB94" s="247"/>
      <c r="AC94" s="248"/>
      <c r="AD94" s="248"/>
      <c r="AE94" s="249">
        <f>$AE$24+E94</f>
        <v>1563.2930232558147</v>
      </c>
      <c r="AF94" s="247"/>
      <c r="AG94" s="248"/>
      <c r="AH94" s="248"/>
      <c r="AI94" s="249">
        <f>$AI$24+E94</f>
        <v>1624.7302325581402</v>
      </c>
    </row>
    <row r="95" spans="1:35" ht="12.75">
      <c r="A95" s="248">
        <v>100</v>
      </c>
      <c r="B95" s="228" t="s">
        <v>612</v>
      </c>
      <c r="C95" s="133" t="s">
        <v>2199</v>
      </c>
      <c r="D95" s="260">
        <v>145</v>
      </c>
      <c r="E95" s="229">
        <f t="shared" si="68"/>
        <v>988.67441860465146</v>
      </c>
      <c r="F95" s="229">
        <v>988.67441860465146</v>
      </c>
      <c r="G95" s="247"/>
      <c r="H95" s="247"/>
      <c r="I95" s="247"/>
      <c r="J95" s="249">
        <f>$J$24+E95</f>
        <v>1471.9116279069772</v>
      </c>
      <c r="K95" s="247"/>
      <c r="L95" s="247"/>
      <c r="M95" s="247"/>
      <c r="N95" s="247"/>
      <c r="O95" s="249">
        <f>$O$24+E95</f>
        <v>1471.9116279069772</v>
      </c>
      <c r="P95" s="247"/>
      <c r="Q95" s="247"/>
      <c r="R95" s="247"/>
      <c r="S95" s="248"/>
      <c r="T95" s="248"/>
      <c r="U95" s="248"/>
      <c r="V95" s="249">
        <f>$V$24+E95</f>
        <v>1508.0511627906981</v>
      </c>
      <c r="W95" s="249">
        <f>$W$24+E95</f>
        <v>1542.6418604651167</v>
      </c>
      <c r="X95" s="249">
        <f>$X$24+E95</f>
        <v>1661.3860465116284</v>
      </c>
      <c r="Y95" s="247"/>
      <c r="Z95" s="248"/>
      <c r="AA95" s="249">
        <f>$AA$24+E95</f>
        <v>1735.73023255814</v>
      </c>
      <c r="AB95" s="247"/>
      <c r="AC95" s="248"/>
      <c r="AD95" s="248"/>
      <c r="AE95" s="249">
        <f>$AE$24+E95</f>
        <v>1733.6651162790704</v>
      </c>
      <c r="AF95" s="247"/>
      <c r="AG95" s="248"/>
      <c r="AH95" s="248"/>
      <c r="AI95" s="249">
        <f>$AI$24+E95</f>
        <v>1795.1023255813959</v>
      </c>
    </row>
    <row r="96" spans="1:35" ht="11.25">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c r="AE96" s="39"/>
      <c r="AF96" s="39"/>
      <c r="AG96" s="39"/>
      <c r="AH96" s="39"/>
      <c r="AI96" s="39"/>
    </row>
    <row r="97" spans="1:35" ht="15">
      <c r="A97" s="310" t="s">
        <v>2129</v>
      </c>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c r="AE97" s="39"/>
      <c r="AF97" s="39"/>
      <c r="AG97" s="39"/>
      <c r="AH97" s="39"/>
      <c r="AI97" s="39"/>
    </row>
    <row r="98" spans="1:35" ht="12.75">
      <c r="A98" s="248">
        <v>15</v>
      </c>
      <c r="B98" s="228" t="s">
        <v>888</v>
      </c>
      <c r="C98" s="133" t="s">
        <v>2200</v>
      </c>
      <c r="D98" s="260">
        <v>0.63</v>
      </c>
      <c r="E98" s="229">
        <f t="shared" ref="E98:E110" si="90">F98*(1+$AI$12)*(1-$AI$11)</f>
        <v>188.9581395348838</v>
      </c>
      <c r="F98" s="229">
        <v>188.9581395348838</v>
      </c>
      <c r="G98" s="249">
        <f t="shared" ref="G98:G105" si="91">$G$24+E98</f>
        <v>369.65581395348852</v>
      </c>
      <c r="H98" s="247">
        <f t="shared" ref="H98:H109" si="92">$H$24+E98</f>
        <v>428.51162790697697</v>
      </c>
      <c r="I98" s="247">
        <f t="shared" ref="I98:I109" si="93">$I$24+E98</f>
        <v>506.9860465116281</v>
      </c>
      <c r="J98" s="247"/>
      <c r="K98" s="249">
        <f t="shared" ref="K98:K105" si="94">$K$24+E98</f>
        <v>369.65581395348852</v>
      </c>
      <c r="L98" s="247">
        <f t="shared" ref="L98:L109" si="95">$L$24+E98</f>
        <v>428.51162790697697</v>
      </c>
      <c r="M98" s="247">
        <f t="shared" ref="M98:M109" si="96">$M$24+E98</f>
        <v>444.51627906976762</v>
      </c>
      <c r="N98" s="247">
        <f t="shared" ref="N98:N109" si="97">$N$24+E98</f>
        <v>506.9860465116281</v>
      </c>
      <c r="O98" s="247"/>
      <c r="P98" s="249">
        <f t="shared" ref="P98:P105" si="98">$P$24+E98</f>
        <v>382.04651162790714</v>
      </c>
      <c r="Q98" s="249">
        <f t="shared" ref="Q98:Q105" si="99">$Q$24+E98</f>
        <v>393.92093023255831</v>
      </c>
      <c r="R98" s="247">
        <f t="shared" ref="R98:R109" si="100">$R$24+E98</f>
        <v>446.06511627906991</v>
      </c>
      <c r="S98" s="247">
        <f t="shared" ref="S98:S109" si="101">$S$24+E98</f>
        <v>463.61860465116297</v>
      </c>
      <c r="T98" s="247">
        <f t="shared" ref="T98:T109" si="102">$T$24+E98</f>
        <v>531.76744186046528</v>
      </c>
      <c r="U98" s="247">
        <f t="shared" ref="U98:U109" si="103">$U$24+E98</f>
        <v>556.54883720930252</v>
      </c>
      <c r="V98" s="247"/>
      <c r="W98" s="247"/>
      <c r="X98" s="247"/>
      <c r="Y98" s="249">
        <f t="shared" ref="Y98:Y105" si="104">$Y$24+E98</f>
        <v>515.76279069767463</v>
      </c>
      <c r="Z98" s="247">
        <f t="shared" ref="Z98:Z109" si="105">$Z$24+E98</f>
        <v>569.97209302325598</v>
      </c>
      <c r="AA98" s="247"/>
      <c r="AB98" s="249">
        <f t="shared" ref="AB98:AB105" si="106">$AB$24+E98</f>
        <v>515.76279069767463</v>
      </c>
      <c r="AC98" s="247">
        <f t="shared" ref="AC98:AC109" si="107">$AC$24+E98</f>
        <v>567.9069767441863</v>
      </c>
      <c r="AD98" s="249">
        <f t="shared" ref="AD98:AD109" si="108">$AD$24+E98</f>
        <v>573.06976744186068</v>
      </c>
      <c r="AE98" s="247"/>
      <c r="AF98" s="249">
        <f t="shared" ref="AF98:AF105" si="109">$AF$24+E98</f>
        <v>540.54418604651187</v>
      </c>
      <c r="AG98" s="247">
        <f t="shared" ref="AG98:AG109" si="110">$AG$24+E98</f>
        <v>599.91627906976771</v>
      </c>
      <c r="AH98" s="249">
        <f t="shared" ref="AH98:AH109" si="111">$AH$24+E98</f>
        <v>629.86046511627933</v>
      </c>
      <c r="AI98" s="247"/>
    </row>
    <row r="99" spans="1:35" ht="12.75">
      <c r="A99" s="248">
        <v>15</v>
      </c>
      <c r="B99" s="228" t="s">
        <v>889</v>
      </c>
      <c r="C99" s="133" t="s">
        <v>2200</v>
      </c>
      <c r="D99" s="260">
        <v>1</v>
      </c>
      <c r="E99" s="229">
        <f t="shared" si="90"/>
        <v>188.9581395348838</v>
      </c>
      <c r="F99" s="229">
        <v>188.9581395348838</v>
      </c>
      <c r="G99" s="249">
        <f t="shared" si="91"/>
        <v>369.65581395348852</v>
      </c>
      <c r="H99" s="247">
        <f t="shared" si="92"/>
        <v>428.51162790697697</v>
      </c>
      <c r="I99" s="247">
        <f t="shared" si="93"/>
        <v>506.9860465116281</v>
      </c>
      <c r="J99" s="247"/>
      <c r="K99" s="249">
        <f t="shared" si="94"/>
        <v>369.65581395348852</v>
      </c>
      <c r="L99" s="247">
        <f t="shared" si="95"/>
        <v>428.51162790697697</v>
      </c>
      <c r="M99" s="247">
        <f t="shared" si="96"/>
        <v>444.51627906976762</v>
      </c>
      <c r="N99" s="247">
        <f t="shared" si="97"/>
        <v>506.9860465116281</v>
      </c>
      <c r="O99" s="247"/>
      <c r="P99" s="249">
        <f t="shared" si="98"/>
        <v>382.04651162790714</v>
      </c>
      <c r="Q99" s="249">
        <f t="shared" si="99"/>
        <v>393.92093023255831</v>
      </c>
      <c r="R99" s="247">
        <f t="shared" si="100"/>
        <v>446.06511627906991</v>
      </c>
      <c r="S99" s="247">
        <f t="shared" si="101"/>
        <v>463.61860465116297</v>
      </c>
      <c r="T99" s="247">
        <f t="shared" si="102"/>
        <v>531.76744186046528</v>
      </c>
      <c r="U99" s="247">
        <f t="shared" si="103"/>
        <v>556.54883720930252</v>
      </c>
      <c r="V99" s="247"/>
      <c r="W99" s="247"/>
      <c r="X99" s="247"/>
      <c r="Y99" s="249">
        <f t="shared" si="104"/>
        <v>515.76279069767463</v>
      </c>
      <c r="Z99" s="247">
        <f t="shared" si="105"/>
        <v>569.97209302325598</v>
      </c>
      <c r="AA99" s="247"/>
      <c r="AB99" s="249">
        <f t="shared" si="106"/>
        <v>515.76279069767463</v>
      </c>
      <c r="AC99" s="247">
        <f t="shared" si="107"/>
        <v>567.9069767441863</v>
      </c>
      <c r="AD99" s="249">
        <f t="shared" si="108"/>
        <v>573.06976744186068</v>
      </c>
      <c r="AE99" s="247"/>
      <c r="AF99" s="249">
        <f t="shared" si="109"/>
        <v>540.54418604651187</v>
      </c>
      <c r="AG99" s="247">
        <f t="shared" si="110"/>
        <v>599.91627906976771</v>
      </c>
      <c r="AH99" s="249">
        <f t="shared" si="111"/>
        <v>629.86046511627933</v>
      </c>
      <c r="AI99" s="247"/>
    </row>
    <row r="100" spans="1:35" ht="12.75">
      <c r="A100" s="248">
        <v>15</v>
      </c>
      <c r="B100" s="228" t="s">
        <v>890</v>
      </c>
      <c r="C100" s="133" t="s">
        <v>2200</v>
      </c>
      <c r="D100" s="260">
        <v>1.6</v>
      </c>
      <c r="E100" s="229">
        <f t="shared" si="90"/>
        <v>188.9581395348838</v>
      </c>
      <c r="F100" s="229">
        <v>188.9581395348838</v>
      </c>
      <c r="G100" s="249">
        <f t="shared" si="91"/>
        <v>369.65581395348852</v>
      </c>
      <c r="H100" s="247">
        <f t="shared" si="92"/>
        <v>428.51162790697697</v>
      </c>
      <c r="I100" s="247">
        <f t="shared" si="93"/>
        <v>506.9860465116281</v>
      </c>
      <c r="J100" s="247"/>
      <c r="K100" s="249">
        <f t="shared" si="94"/>
        <v>369.65581395348852</v>
      </c>
      <c r="L100" s="247">
        <f t="shared" si="95"/>
        <v>428.51162790697697</v>
      </c>
      <c r="M100" s="247">
        <f t="shared" si="96"/>
        <v>444.51627906976762</v>
      </c>
      <c r="N100" s="247">
        <f t="shared" si="97"/>
        <v>506.9860465116281</v>
      </c>
      <c r="O100" s="247"/>
      <c r="P100" s="249">
        <f t="shared" si="98"/>
        <v>382.04651162790714</v>
      </c>
      <c r="Q100" s="249">
        <f t="shared" si="99"/>
        <v>393.92093023255831</v>
      </c>
      <c r="R100" s="247">
        <f t="shared" si="100"/>
        <v>446.06511627906991</v>
      </c>
      <c r="S100" s="247">
        <f t="shared" si="101"/>
        <v>463.61860465116297</v>
      </c>
      <c r="T100" s="247">
        <f t="shared" si="102"/>
        <v>531.76744186046528</v>
      </c>
      <c r="U100" s="247">
        <f t="shared" si="103"/>
        <v>556.54883720930252</v>
      </c>
      <c r="V100" s="247"/>
      <c r="W100" s="247"/>
      <c r="X100" s="247"/>
      <c r="Y100" s="249">
        <f t="shared" si="104"/>
        <v>515.76279069767463</v>
      </c>
      <c r="Z100" s="247">
        <f t="shared" si="105"/>
        <v>569.97209302325598</v>
      </c>
      <c r="AA100" s="247"/>
      <c r="AB100" s="249">
        <f t="shared" si="106"/>
        <v>515.76279069767463</v>
      </c>
      <c r="AC100" s="247">
        <f t="shared" si="107"/>
        <v>567.9069767441863</v>
      </c>
      <c r="AD100" s="249">
        <f t="shared" si="108"/>
        <v>573.06976744186068</v>
      </c>
      <c r="AE100" s="247"/>
      <c r="AF100" s="249">
        <f t="shared" si="109"/>
        <v>540.54418604651187</v>
      </c>
      <c r="AG100" s="247">
        <f t="shared" si="110"/>
        <v>599.91627906976771</v>
      </c>
      <c r="AH100" s="249">
        <f t="shared" si="111"/>
        <v>629.86046511627933</v>
      </c>
      <c r="AI100" s="247"/>
    </row>
    <row r="101" spans="1:35" ht="12.75">
      <c r="A101" s="248">
        <v>15</v>
      </c>
      <c r="B101" s="228" t="s">
        <v>891</v>
      </c>
      <c r="C101" s="133" t="s">
        <v>2200</v>
      </c>
      <c r="D101" s="260">
        <v>2.5</v>
      </c>
      <c r="E101" s="229">
        <f t="shared" si="90"/>
        <v>188.9581395348838</v>
      </c>
      <c r="F101" s="229">
        <v>188.9581395348838</v>
      </c>
      <c r="G101" s="249">
        <f t="shared" si="91"/>
        <v>369.65581395348852</v>
      </c>
      <c r="H101" s="247">
        <f t="shared" si="92"/>
        <v>428.51162790697697</v>
      </c>
      <c r="I101" s="247">
        <f t="shared" si="93"/>
        <v>506.9860465116281</v>
      </c>
      <c r="J101" s="247"/>
      <c r="K101" s="249">
        <f t="shared" si="94"/>
        <v>369.65581395348852</v>
      </c>
      <c r="L101" s="247">
        <f t="shared" si="95"/>
        <v>428.51162790697697</v>
      </c>
      <c r="M101" s="247">
        <f t="shared" si="96"/>
        <v>444.51627906976762</v>
      </c>
      <c r="N101" s="247">
        <f t="shared" si="97"/>
        <v>506.9860465116281</v>
      </c>
      <c r="O101" s="247"/>
      <c r="P101" s="249">
        <f t="shared" si="98"/>
        <v>382.04651162790714</v>
      </c>
      <c r="Q101" s="249">
        <f t="shared" si="99"/>
        <v>393.92093023255831</v>
      </c>
      <c r="R101" s="247">
        <f t="shared" si="100"/>
        <v>446.06511627906991</v>
      </c>
      <c r="S101" s="247">
        <f t="shared" si="101"/>
        <v>463.61860465116297</v>
      </c>
      <c r="T101" s="247">
        <f t="shared" si="102"/>
        <v>531.76744186046528</v>
      </c>
      <c r="U101" s="247">
        <f t="shared" si="103"/>
        <v>556.54883720930252</v>
      </c>
      <c r="V101" s="247"/>
      <c r="W101" s="247"/>
      <c r="X101" s="247"/>
      <c r="Y101" s="249">
        <f t="shared" si="104"/>
        <v>515.76279069767463</v>
      </c>
      <c r="Z101" s="247">
        <f t="shared" si="105"/>
        <v>569.97209302325598</v>
      </c>
      <c r="AA101" s="247"/>
      <c r="AB101" s="249">
        <f t="shared" si="106"/>
        <v>515.76279069767463</v>
      </c>
      <c r="AC101" s="247">
        <f t="shared" si="107"/>
        <v>567.9069767441863</v>
      </c>
      <c r="AD101" s="249">
        <f t="shared" si="108"/>
        <v>573.06976744186068</v>
      </c>
      <c r="AE101" s="247"/>
      <c r="AF101" s="249">
        <f t="shared" si="109"/>
        <v>540.54418604651187</v>
      </c>
      <c r="AG101" s="247">
        <f t="shared" si="110"/>
        <v>599.91627906976771</v>
      </c>
      <c r="AH101" s="249">
        <f t="shared" si="111"/>
        <v>629.86046511627933</v>
      </c>
      <c r="AI101" s="247"/>
    </row>
    <row r="102" spans="1:35" ht="12.75">
      <c r="A102" s="248">
        <v>15</v>
      </c>
      <c r="B102" s="228" t="s">
        <v>892</v>
      </c>
      <c r="C102" s="133" t="s">
        <v>2200</v>
      </c>
      <c r="D102" s="260">
        <v>4</v>
      </c>
      <c r="E102" s="229">
        <f t="shared" si="90"/>
        <v>188.9581395348838</v>
      </c>
      <c r="F102" s="229">
        <v>188.9581395348838</v>
      </c>
      <c r="G102" s="249">
        <f t="shared" si="91"/>
        <v>369.65581395348852</v>
      </c>
      <c r="H102" s="247">
        <f t="shared" si="92"/>
        <v>428.51162790697697</v>
      </c>
      <c r="I102" s="247">
        <f t="shared" si="93"/>
        <v>506.9860465116281</v>
      </c>
      <c r="J102" s="247"/>
      <c r="K102" s="249">
        <f t="shared" si="94"/>
        <v>369.65581395348852</v>
      </c>
      <c r="L102" s="247">
        <f t="shared" si="95"/>
        <v>428.51162790697697</v>
      </c>
      <c r="M102" s="247">
        <f t="shared" si="96"/>
        <v>444.51627906976762</v>
      </c>
      <c r="N102" s="247">
        <f t="shared" si="97"/>
        <v>506.9860465116281</v>
      </c>
      <c r="O102" s="247"/>
      <c r="P102" s="249">
        <f t="shared" si="98"/>
        <v>382.04651162790714</v>
      </c>
      <c r="Q102" s="249">
        <f t="shared" si="99"/>
        <v>393.92093023255831</v>
      </c>
      <c r="R102" s="247">
        <f t="shared" si="100"/>
        <v>446.06511627906991</v>
      </c>
      <c r="S102" s="247">
        <f t="shared" si="101"/>
        <v>463.61860465116297</v>
      </c>
      <c r="T102" s="247">
        <f t="shared" si="102"/>
        <v>531.76744186046528</v>
      </c>
      <c r="U102" s="247">
        <f t="shared" si="103"/>
        <v>556.54883720930252</v>
      </c>
      <c r="V102" s="247"/>
      <c r="W102" s="247"/>
      <c r="X102" s="247"/>
      <c r="Y102" s="249">
        <f t="shared" si="104"/>
        <v>515.76279069767463</v>
      </c>
      <c r="Z102" s="247">
        <f t="shared" si="105"/>
        <v>569.97209302325598</v>
      </c>
      <c r="AA102" s="247"/>
      <c r="AB102" s="249">
        <f t="shared" si="106"/>
        <v>515.76279069767463</v>
      </c>
      <c r="AC102" s="247">
        <f t="shared" si="107"/>
        <v>567.9069767441863</v>
      </c>
      <c r="AD102" s="249">
        <f t="shared" si="108"/>
        <v>573.06976744186068</v>
      </c>
      <c r="AE102" s="247"/>
      <c r="AF102" s="249">
        <f t="shared" si="109"/>
        <v>540.54418604651187</v>
      </c>
      <c r="AG102" s="247">
        <f t="shared" si="110"/>
        <v>599.91627906976771</v>
      </c>
      <c r="AH102" s="249">
        <f t="shared" si="111"/>
        <v>629.86046511627933</v>
      </c>
      <c r="AI102" s="247"/>
    </row>
    <row r="103" spans="1:35" ht="12.75">
      <c r="A103" s="248">
        <v>20</v>
      </c>
      <c r="B103" s="228" t="s">
        <v>893</v>
      </c>
      <c r="C103" s="133" t="s">
        <v>2200</v>
      </c>
      <c r="D103" s="260">
        <v>6.3</v>
      </c>
      <c r="E103" s="229">
        <f t="shared" si="90"/>
        <v>200.83255813953494</v>
      </c>
      <c r="F103" s="229">
        <v>200.83255813953494</v>
      </c>
      <c r="G103" s="249">
        <f t="shared" si="91"/>
        <v>381.53023255813969</v>
      </c>
      <c r="H103" s="247">
        <f t="shared" si="92"/>
        <v>440.38604651162808</v>
      </c>
      <c r="I103" s="247">
        <f t="shared" si="93"/>
        <v>518.86046511627922</v>
      </c>
      <c r="J103" s="247"/>
      <c r="K103" s="249">
        <f t="shared" si="94"/>
        <v>381.53023255813969</v>
      </c>
      <c r="L103" s="247">
        <f t="shared" si="95"/>
        <v>440.38604651162808</v>
      </c>
      <c r="M103" s="247">
        <f t="shared" si="96"/>
        <v>456.39069767441879</v>
      </c>
      <c r="N103" s="247">
        <f t="shared" si="97"/>
        <v>518.86046511627922</v>
      </c>
      <c r="O103" s="247"/>
      <c r="P103" s="249">
        <f t="shared" si="98"/>
        <v>393.92093023255825</v>
      </c>
      <c r="Q103" s="249">
        <f t="shared" si="99"/>
        <v>405.79534883720942</v>
      </c>
      <c r="R103" s="247">
        <f t="shared" si="100"/>
        <v>457.93953488372108</v>
      </c>
      <c r="S103" s="247">
        <f t="shared" si="101"/>
        <v>475.49302325581414</v>
      </c>
      <c r="T103" s="247">
        <f t="shared" si="102"/>
        <v>543.64186046511645</v>
      </c>
      <c r="U103" s="247">
        <f t="shared" si="103"/>
        <v>568.42325581395357</v>
      </c>
      <c r="V103" s="247"/>
      <c r="W103" s="247"/>
      <c r="X103" s="247"/>
      <c r="Y103" s="249">
        <f t="shared" si="104"/>
        <v>527.6372093023258</v>
      </c>
      <c r="Z103" s="247">
        <f t="shared" si="105"/>
        <v>581.84651162790715</v>
      </c>
      <c r="AA103" s="247"/>
      <c r="AB103" s="249">
        <f t="shared" si="106"/>
        <v>527.6372093023258</v>
      </c>
      <c r="AC103" s="247">
        <f t="shared" si="107"/>
        <v>579.78139534883746</v>
      </c>
      <c r="AD103" s="249">
        <f t="shared" si="108"/>
        <v>584.94418604651185</v>
      </c>
      <c r="AE103" s="247"/>
      <c r="AF103" s="249">
        <f t="shared" si="109"/>
        <v>552.41860465116304</v>
      </c>
      <c r="AG103" s="247">
        <f t="shared" si="110"/>
        <v>611.79069767441888</v>
      </c>
      <c r="AH103" s="249">
        <f t="shared" si="111"/>
        <v>641.73488372093038</v>
      </c>
      <c r="AI103" s="247"/>
    </row>
    <row r="104" spans="1:35" ht="12.75">
      <c r="A104" s="248">
        <v>25</v>
      </c>
      <c r="B104" s="228" t="s">
        <v>894</v>
      </c>
      <c r="C104" s="133" t="s">
        <v>2200</v>
      </c>
      <c r="D104" s="260">
        <v>10</v>
      </c>
      <c r="E104" s="229">
        <f t="shared" si="90"/>
        <v>208.06046511627912</v>
      </c>
      <c r="F104" s="229">
        <v>208.06046511627912</v>
      </c>
      <c r="G104" s="249">
        <f t="shared" si="91"/>
        <v>388.75813953488387</v>
      </c>
      <c r="H104" s="247">
        <f t="shared" si="92"/>
        <v>447.61395348837226</v>
      </c>
      <c r="I104" s="247">
        <f t="shared" si="93"/>
        <v>526.08837209302339</v>
      </c>
      <c r="J104" s="247"/>
      <c r="K104" s="249">
        <f t="shared" si="94"/>
        <v>388.75813953488387</v>
      </c>
      <c r="L104" s="247">
        <f t="shared" si="95"/>
        <v>447.61395348837226</v>
      </c>
      <c r="M104" s="247">
        <f t="shared" si="96"/>
        <v>463.61860465116297</v>
      </c>
      <c r="N104" s="247">
        <f t="shared" si="97"/>
        <v>526.08837209302339</v>
      </c>
      <c r="O104" s="247"/>
      <c r="P104" s="249">
        <f t="shared" si="98"/>
        <v>401.14883720930243</v>
      </c>
      <c r="Q104" s="249">
        <f t="shared" si="99"/>
        <v>413.0232558139536</v>
      </c>
      <c r="R104" s="247">
        <f t="shared" si="100"/>
        <v>465.16744186046526</v>
      </c>
      <c r="S104" s="247">
        <f t="shared" si="101"/>
        <v>482.72093023255832</v>
      </c>
      <c r="T104" s="247">
        <f t="shared" si="102"/>
        <v>550.86976744186063</v>
      </c>
      <c r="U104" s="247">
        <f t="shared" si="103"/>
        <v>575.65116279069775</v>
      </c>
      <c r="V104" s="247"/>
      <c r="W104" s="247"/>
      <c r="X104" s="247"/>
      <c r="Y104" s="249">
        <f t="shared" si="104"/>
        <v>534.86511627906998</v>
      </c>
      <c r="Z104" s="247">
        <f t="shared" si="105"/>
        <v>589.07441860465133</v>
      </c>
      <c r="AA104" s="247"/>
      <c r="AB104" s="249">
        <f t="shared" si="106"/>
        <v>534.86511627906998</v>
      </c>
      <c r="AC104" s="247">
        <f t="shared" si="107"/>
        <v>587.00930232558164</v>
      </c>
      <c r="AD104" s="249">
        <f t="shared" si="108"/>
        <v>592.17209302325602</v>
      </c>
      <c r="AE104" s="247"/>
      <c r="AF104" s="249">
        <f t="shared" si="109"/>
        <v>559.64651162790722</v>
      </c>
      <c r="AG104" s="247">
        <f t="shared" si="110"/>
        <v>619.01860465116306</v>
      </c>
      <c r="AH104" s="249">
        <f t="shared" si="111"/>
        <v>648.96279069767456</v>
      </c>
      <c r="AI104" s="247"/>
    </row>
    <row r="105" spans="1:35" ht="12.75">
      <c r="A105" s="248">
        <v>32</v>
      </c>
      <c r="B105" s="228" t="s">
        <v>895</v>
      </c>
      <c r="C105" s="133" t="s">
        <v>2200</v>
      </c>
      <c r="D105" s="260">
        <v>16</v>
      </c>
      <c r="E105" s="229">
        <f t="shared" si="90"/>
        <v>235.93953488372102</v>
      </c>
      <c r="F105" s="229">
        <v>235.93953488372102</v>
      </c>
      <c r="G105" s="249">
        <f t="shared" si="91"/>
        <v>416.63720930232574</v>
      </c>
      <c r="H105" s="249">
        <f t="shared" si="92"/>
        <v>475.49302325581414</v>
      </c>
      <c r="I105" s="247">
        <f t="shared" si="93"/>
        <v>553.96744186046533</v>
      </c>
      <c r="J105" s="247"/>
      <c r="K105" s="249">
        <f t="shared" si="94"/>
        <v>416.63720930232574</v>
      </c>
      <c r="L105" s="249">
        <f t="shared" si="95"/>
        <v>475.49302325581414</v>
      </c>
      <c r="M105" s="249">
        <f t="shared" si="96"/>
        <v>491.49767441860484</v>
      </c>
      <c r="N105" s="247">
        <f t="shared" si="97"/>
        <v>553.96744186046533</v>
      </c>
      <c r="O105" s="247"/>
      <c r="P105" s="249">
        <f t="shared" si="98"/>
        <v>429.02790697674436</v>
      </c>
      <c r="Q105" s="249">
        <f t="shared" si="99"/>
        <v>440.90232558139553</v>
      </c>
      <c r="R105" s="249">
        <f t="shared" si="100"/>
        <v>493.04651162790714</v>
      </c>
      <c r="S105" s="249">
        <f t="shared" si="101"/>
        <v>510.60000000000019</v>
      </c>
      <c r="T105" s="247">
        <f t="shared" si="102"/>
        <v>578.74883720930256</v>
      </c>
      <c r="U105" s="247">
        <f t="shared" si="103"/>
        <v>603.53023255813969</v>
      </c>
      <c r="V105" s="247"/>
      <c r="W105" s="247"/>
      <c r="X105" s="247"/>
      <c r="Y105" s="249">
        <f t="shared" si="104"/>
        <v>562.74418604651191</v>
      </c>
      <c r="Z105" s="249">
        <f t="shared" si="105"/>
        <v>616.95348837209326</v>
      </c>
      <c r="AA105" s="247"/>
      <c r="AB105" s="249">
        <f t="shared" si="106"/>
        <v>562.74418604651191</v>
      </c>
      <c r="AC105" s="249">
        <f t="shared" si="107"/>
        <v>614.88837209302346</v>
      </c>
      <c r="AD105" s="249">
        <f t="shared" si="108"/>
        <v>620.05116279069784</v>
      </c>
      <c r="AE105" s="247"/>
      <c r="AF105" s="249">
        <f t="shared" si="109"/>
        <v>587.52558139534904</v>
      </c>
      <c r="AG105" s="249">
        <f t="shared" si="110"/>
        <v>646.89767441860499</v>
      </c>
      <c r="AH105" s="249">
        <f t="shared" si="111"/>
        <v>676.8418604651165</v>
      </c>
      <c r="AI105" s="247"/>
    </row>
    <row r="106" spans="1:35" ht="12.75">
      <c r="A106" s="248">
        <v>40</v>
      </c>
      <c r="B106" s="228" t="s">
        <v>896</v>
      </c>
      <c r="C106" s="133" t="s">
        <v>2200</v>
      </c>
      <c r="D106" s="260">
        <v>25</v>
      </c>
      <c r="E106" s="229">
        <f t="shared" si="90"/>
        <v>270.01395348837218</v>
      </c>
      <c r="F106" s="229">
        <v>270.01395348837218</v>
      </c>
      <c r="G106" s="247"/>
      <c r="H106" s="249">
        <f t="shared" si="92"/>
        <v>509.56744186046535</v>
      </c>
      <c r="I106" s="247">
        <f t="shared" si="93"/>
        <v>588.04186046511654</v>
      </c>
      <c r="J106" s="247"/>
      <c r="K106" s="247"/>
      <c r="L106" s="249">
        <f t="shared" si="95"/>
        <v>509.56744186046535</v>
      </c>
      <c r="M106" s="249">
        <f t="shared" si="96"/>
        <v>525.572093023256</v>
      </c>
      <c r="N106" s="247">
        <f t="shared" si="97"/>
        <v>588.04186046511654</v>
      </c>
      <c r="O106" s="247"/>
      <c r="P106" s="247"/>
      <c r="Q106" s="247"/>
      <c r="R106" s="249">
        <f t="shared" si="100"/>
        <v>527.12093023255829</v>
      </c>
      <c r="S106" s="249">
        <f t="shared" si="101"/>
        <v>544.67441860465135</v>
      </c>
      <c r="T106" s="247">
        <f t="shared" si="102"/>
        <v>612.82325581395366</v>
      </c>
      <c r="U106" s="247">
        <f t="shared" si="103"/>
        <v>637.60465116279079</v>
      </c>
      <c r="V106" s="247"/>
      <c r="W106" s="247"/>
      <c r="X106" s="247"/>
      <c r="Y106" s="247"/>
      <c r="Z106" s="249">
        <f t="shared" si="105"/>
        <v>651.02790697674436</v>
      </c>
      <c r="AA106" s="247"/>
      <c r="AB106" s="247"/>
      <c r="AC106" s="249">
        <f t="shared" si="107"/>
        <v>648.96279069767468</v>
      </c>
      <c r="AD106" s="249">
        <f t="shared" si="108"/>
        <v>654.12558139534906</v>
      </c>
      <c r="AE106" s="247"/>
      <c r="AF106" s="247"/>
      <c r="AG106" s="249">
        <f t="shared" si="110"/>
        <v>680.97209302325609</v>
      </c>
      <c r="AH106" s="249">
        <f t="shared" si="111"/>
        <v>710.9162790697676</v>
      </c>
      <c r="AI106" s="247"/>
    </row>
    <row r="107" spans="1:35" ht="12.75">
      <c r="A107" s="248">
        <v>50</v>
      </c>
      <c r="B107" s="228" t="s">
        <v>897</v>
      </c>
      <c r="C107" s="133" t="s">
        <v>2200</v>
      </c>
      <c r="D107" s="260">
        <v>40</v>
      </c>
      <c r="E107" s="229">
        <f t="shared" si="90"/>
        <v>334.54883720930241</v>
      </c>
      <c r="F107" s="229">
        <v>334.54883720930241</v>
      </c>
      <c r="G107" s="247"/>
      <c r="H107" s="249">
        <f t="shared" si="92"/>
        <v>574.10232558139558</v>
      </c>
      <c r="I107" s="247">
        <f t="shared" si="93"/>
        <v>652.57674418604665</v>
      </c>
      <c r="J107" s="247"/>
      <c r="K107" s="247"/>
      <c r="L107" s="249">
        <f t="shared" si="95"/>
        <v>574.10232558139558</v>
      </c>
      <c r="M107" s="249">
        <f t="shared" si="96"/>
        <v>590.10697674418623</v>
      </c>
      <c r="N107" s="247">
        <f t="shared" si="97"/>
        <v>652.57674418604665</v>
      </c>
      <c r="O107" s="247"/>
      <c r="P107" s="247"/>
      <c r="Q107" s="247"/>
      <c r="R107" s="249">
        <f t="shared" si="100"/>
        <v>591.65581395348852</v>
      </c>
      <c r="S107" s="249">
        <f t="shared" si="101"/>
        <v>609.20930232558158</v>
      </c>
      <c r="T107" s="247">
        <f t="shared" si="102"/>
        <v>677.35813953488389</v>
      </c>
      <c r="U107" s="247">
        <f t="shared" si="103"/>
        <v>702.13953488372113</v>
      </c>
      <c r="V107" s="247"/>
      <c r="W107" s="247"/>
      <c r="X107" s="247"/>
      <c r="Y107" s="247"/>
      <c r="Z107" s="249">
        <f t="shared" si="105"/>
        <v>715.56279069767459</v>
      </c>
      <c r="AA107" s="247"/>
      <c r="AB107" s="247"/>
      <c r="AC107" s="249">
        <f t="shared" si="107"/>
        <v>713.4976744186049</v>
      </c>
      <c r="AD107" s="249">
        <f t="shared" si="108"/>
        <v>718.66046511627928</v>
      </c>
      <c r="AE107" s="247"/>
      <c r="AF107" s="247"/>
      <c r="AG107" s="249">
        <f t="shared" si="110"/>
        <v>745.50697674418632</v>
      </c>
      <c r="AH107" s="249">
        <f t="shared" si="111"/>
        <v>775.45116279069794</v>
      </c>
      <c r="AI107" s="247"/>
    </row>
    <row r="108" spans="1:35" ht="12.75">
      <c r="A108" s="247">
        <v>65</v>
      </c>
      <c r="B108" s="228" t="s">
        <v>898</v>
      </c>
      <c r="C108" s="133" t="s">
        <v>2200</v>
      </c>
      <c r="D108" s="282">
        <v>58</v>
      </c>
      <c r="E108" s="229">
        <f t="shared" si="90"/>
        <v>403.73023255813973</v>
      </c>
      <c r="F108" s="229">
        <v>403.73023255813973</v>
      </c>
      <c r="G108" s="247"/>
      <c r="H108" s="249">
        <f t="shared" si="92"/>
        <v>643.2837209302329</v>
      </c>
      <c r="I108" s="249">
        <f t="shared" si="93"/>
        <v>721.75813953488409</v>
      </c>
      <c r="J108" s="247"/>
      <c r="K108" s="247"/>
      <c r="L108" s="249">
        <f t="shared" si="95"/>
        <v>643.2837209302329</v>
      </c>
      <c r="M108" s="249">
        <f t="shared" si="96"/>
        <v>659.28837209302355</v>
      </c>
      <c r="N108" s="249">
        <f t="shared" si="97"/>
        <v>721.75813953488409</v>
      </c>
      <c r="O108" s="247"/>
      <c r="P108" s="247"/>
      <c r="Q108" s="247"/>
      <c r="R108" s="249">
        <f t="shared" si="100"/>
        <v>660.83720930232585</v>
      </c>
      <c r="S108" s="249">
        <f t="shared" si="101"/>
        <v>678.3906976744189</v>
      </c>
      <c r="T108" s="249">
        <f t="shared" si="102"/>
        <v>746.53953488372122</v>
      </c>
      <c r="U108" s="249">
        <f t="shared" si="103"/>
        <v>771.32093023255834</v>
      </c>
      <c r="V108" s="248"/>
      <c r="W108" s="248"/>
      <c r="X108" s="248"/>
      <c r="Y108" s="248"/>
      <c r="Z108" s="249">
        <f t="shared" si="105"/>
        <v>784.74418604651191</v>
      </c>
      <c r="AA108" s="248"/>
      <c r="AB108" s="248"/>
      <c r="AC108" s="249">
        <f t="shared" si="107"/>
        <v>782.67906976744223</v>
      </c>
      <c r="AD108" s="249">
        <f t="shared" si="108"/>
        <v>787.84186046511661</v>
      </c>
      <c r="AE108" s="248"/>
      <c r="AF108" s="247"/>
      <c r="AG108" s="249">
        <f t="shared" si="110"/>
        <v>814.68837209302364</v>
      </c>
      <c r="AH108" s="249">
        <f t="shared" si="111"/>
        <v>844.63255813953515</v>
      </c>
      <c r="AI108" s="248"/>
    </row>
    <row r="109" spans="1:35" ht="12.75">
      <c r="A109" s="247">
        <v>80</v>
      </c>
      <c r="B109" s="228" t="s">
        <v>899</v>
      </c>
      <c r="C109" s="133" t="s">
        <v>2200</v>
      </c>
      <c r="D109" s="282">
        <v>90</v>
      </c>
      <c r="E109" s="229">
        <f t="shared" si="90"/>
        <v>533.83255813953497</v>
      </c>
      <c r="F109" s="229">
        <v>533.83255813953497</v>
      </c>
      <c r="G109" s="247"/>
      <c r="H109" s="249">
        <f t="shared" si="92"/>
        <v>773.38604651162814</v>
      </c>
      <c r="I109" s="249">
        <f t="shared" si="93"/>
        <v>851.86046511627933</v>
      </c>
      <c r="J109" s="247"/>
      <c r="K109" s="247"/>
      <c r="L109" s="249">
        <f t="shared" si="95"/>
        <v>773.38604651162814</v>
      </c>
      <c r="M109" s="249">
        <f t="shared" si="96"/>
        <v>789.39069767441879</v>
      </c>
      <c r="N109" s="249">
        <f t="shared" si="97"/>
        <v>851.86046511627933</v>
      </c>
      <c r="O109" s="247"/>
      <c r="P109" s="247"/>
      <c r="Q109" s="247"/>
      <c r="R109" s="249">
        <f t="shared" si="100"/>
        <v>790.93953488372108</v>
      </c>
      <c r="S109" s="249">
        <f t="shared" si="101"/>
        <v>808.49302325581414</v>
      </c>
      <c r="T109" s="249">
        <f t="shared" si="102"/>
        <v>876.64186046511645</v>
      </c>
      <c r="U109" s="249">
        <f t="shared" si="103"/>
        <v>901.42325581395357</v>
      </c>
      <c r="V109" s="248"/>
      <c r="W109" s="248"/>
      <c r="X109" s="248"/>
      <c r="Y109" s="248"/>
      <c r="Z109" s="249">
        <f t="shared" si="105"/>
        <v>914.84651162790715</v>
      </c>
      <c r="AA109" s="248"/>
      <c r="AB109" s="248"/>
      <c r="AC109" s="249">
        <f t="shared" si="107"/>
        <v>912.78139534883746</v>
      </c>
      <c r="AD109" s="249">
        <f t="shared" si="108"/>
        <v>917.94418604651185</v>
      </c>
      <c r="AE109" s="248"/>
      <c r="AF109" s="247"/>
      <c r="AG109" s="249">
        <f t="shared" si="110"/>
        <v>944.79069767441888</v>
      </c>
      <c r="AH109" s="249">
        <f t="shared" si="111"/>
        <v>974.73488372093038</v>
      </c>
      <c r="AI109" s="248"/>
    </row>
    <row r="110" spans="1:35" ht="12.75">
      <c r="A110" s="248">
        <v>100</v>
      </c>
      <c r="B110" s="228" t="s">
        <v>900</v>
      </c>
      <c r="C110" s="133" t="s">
        <v>2200</v>
      </c>
      <c r="D110" s="260">
        <v>145</v>
      </c>
      <c r="E110" s="229">
        <f t="shared" si="90"/>
        <v>817.26976744186072</v>
      </c>
      <c r="F110" s="229">
        <v>817.26976744186072</v>
      </c>
      <c r="G110" s="247"/>
      <c r="H110" s="247"/>
      <c r="I110" s="247"/>
      <c r="J110" s="249">
        <f>$J$24+E110</f>
        <v>1300.5069767441864</v>
      </c>
      <c r="K110" s="247"/>
      <c r="L110" s="247"/>
      <c r="M110" s="247"/>
      <c r="N110" s="247"/>
      <c r="O110" s="249">
        <f>$O$24+E110</f>
        <v>1300.5069767441864</v>
      </c>
      <c r="P110" s="247"/>
      <c r="Q110" s="247"/>
      <c r="R110" s="247"/>
      <c r="S110" s="248"/>
      <c r="T110" s="248"/>
      <c r="U110" s="248"/>
      <c r="V110" s="249">
        <f>$V$24+E110</f>
        <v>1336.6465116279073</v>
      </c>
      <c r="W110" s="249">
        <f>$W$24+E110</f>
        <v>1371.2372093023259</v>
      </c>
      <c r="X110" s="249">
        <f>$X$24+E110</f>
        <v>1489.9813953488376</v>
      </c>
      <c r="Y110" s="247"/>
      <c r="Z110" s="248"/>
      <c r="AA110" s="249">
        <f>$AA$24+E110</f>
        <v>1564.3255813953492</v>
      </c>
      <c r="AB110" s="247"/>
      <c r="AC110" s="248"/>
      <c r="AD110" s="248"/>
      <c r="AE110" s="249">
        <f>$AE$24+E110</f>
        <v>1562.2604651162796</v>
      </c>
      <c r="AF110" s="247"/>
      <c r="AG110" s="248"/>
      <c r="AH110" s="248"/>
      <c r="AI110" s="249">
        <f>$AI$24+E110</f>
        <v>1623.6976744186052</v>
      </c>
    </row>
    <row r="111" spans="1:35" ht="11.25">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c r="AE111" s="39"/>
      <c r="AF111" s="39"/>
      <c r="AG111" s="39"/>
      <c r="AH111" s="39"/>
      <c r="AI111" s="39"/>
    </row>
    <row r="112" spans="1:35" ht="15">
      <c r="A112" s="310" t="s">
        <v>2130</v>
      </c>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c r="AE112" s="39"/>
      <c r="AF112" s="39"/>
      <c r="AG112" s="39"/>
      <c r="AH112" s="39"/>
      <c r="AI112" s="39"/>
    </row>
    <row r="113" spans="1:35" ht="12.75">
      <c r="A113" s="248">
        <v>15</v>
      </c>
      <c r="B113" s="228" t="s">
        <v>613</v>
      </c>
      <c r="C113" s="133" t="s">
        <v>2201</v>
      </c>
      <c r="D113" s="260">
        <v>0.63</v>
      </c>
      <c r="E113" s="229">
        <f t="shared" ref="E113:E129" si="112">F113*(1+$AI$12)*(1-$AI$11)</f>
        <v>214.25581395348843</v>
      </c>
      <c r="F113" s="229">
        <v>214.25581395348843</v>
      </c>
      <c r="G113" s="249">
        <f t="shared" ref="G113:G120" si="113">$G$24+E113</f>
        <v>394.95348837209315</v>
      </c>
      <c r="H113" s="247">
        <f t="shared" ref="H113:H124" si="114">$H$24+E113</f>
        <v>453.8093023255816</v>
      </c>
      <c r="I113" s="247">
        <f t="shared" ref="I113:I124" si="115">$I$24+E113</f>
        <v>532.28372093023268</v>
      </c>
      <c r="J113" s="247"/>
      <c r="K113" s="249">
        <f t="shared" ref="K113:K120" si="116">$K$24+E113</f>
        <v>394.95348837209315</v>
      </c>
      <c r="L113" s="247">
        <f t="shared" ref="L113:L124" si="117">$L$24+E113</f>
        <v>453.8093023255816</v>
      </c>
      <c r="M113" s="247">
        <f t="shared" ref="M113:M124" si="118">$M$24+E113</f>
        <v>469.81395348837225</v>
      </c>
      <c r="N113" s="247">
        <f t="shared" ref="N113:N124" si="119">$N$24+E113</f>
        <v>532.28372093023268</v>
      </c>
      <c r="O113" s="247"/>
      <c r="P113" s="249">
        <f t="shared" ref="P113:P120" si="120">$P$24+E113</f>
        <v>407.34418604651177</v>
      </c>
      <c r="Q113" s="249">
        <f t="shared" ref="Q113:Q120" si="121">$Q$24+E113</f>
        <v>419.21860465116293</v>
      </c>
      <c r="R113" s="247">
        <f t="shared" ref="R113:R124" si="122">$R$24+E113</f>
        <v>471.36279069767454</v>
      </c>
      <c r="S113" s="247">
        <f t="shared" ref="S113:S124" si="123">$S$24+E113</f>
        <v>488.9162790697676</v>
      </c>
      <c r="T113" s="247">
        <f t="shared" ref="T113:T124" si="124">$T$24+E113</f>
        <v>557.06511627906991</v>
      </c>
      <c r="U113" s="247">
        <f t="shared" ref="U113:U124" si="125">$U$24+E113</f>
        <v>581.84651162790715</v>
      </c>
      <c r="V113" s="247"/>
      <c r="W113" s="247"/>
      <c r="X113" s="247"/>
      <c r="Y113" s="249">
        <f t="shared" ref="Y113:Y120" si="126">$Y$24+E113</f>
        <v>541.06046511627926</v>
      </c>
      <c r="Z113" s="247">
        <f t="shared" ref="Z113:Z124" si="127">$Z$24+E113</f>
        <v>595.26976744186061</v>
      </c>
      <c r="AA113" s="247"/>
      <c r="AB113" s="249">
        <f t="shared" ref="AB113:AB120" si="128">$AB$24+E113</f>
        <v>541.06046511627926</v>
      </c>
      <c r="AC113" s="247">
        <f t="shared" ref="AC113:AC124" si="129">$AC$24+E113</f>
        <v>593.20465116279092</v>
      </c>
      <c r="AD113" s="249">
        <f t="shared" ref="AD113:AD124" si="130">$AD$24+E113</f>
        <v>598.36744186046531</v>
      </c>
      <c r="AE113" s="247"/>
      <c r="AF113" s="249">
        <f t="shared" ref="AF113:AF120" si="131">$AF$24+E113</f>
        <v>565.8418604651165</v>
      </c>
      <c r="AG113" s="247">
        <f t="shared" ref="AG113:AG124" si="132">$AG$24+E113</f>
        <v>625.21395348837234</v>
      </c>
      <c r="AH113" s="249">
        <f t="shared" ref="AH113:AH124" si="133">$AH$24+E113</f>
        <v>655.15813953488396</v>
      </c>
      <c r="AI113" s="247"/>
    </row>
    <row r="114" spans="1:35" ht="12.75">
      <c r="A114" s="248">
        <v>15</v>
      </c>
      <c r="B114" s="228" t="s">
        <v>614</v>
      </c>
      <c r="C114" s="133" t="s">
        <v>2201</v>
      </c>
      <c r="D114" s="260">
        <v>1</v>
      </c>
      <c r="E114" s="229">
        <f t="shared" si="112"/>
        <v>214.25581395348843</v>
      </c>
      <c r="F114" s="229">
        <v>214.25581395348843</v>
      </c>
      <c r="G114" s="249">
        <f t="shared" si="113"/>
        <v>394.95348837209315</v>
      </c>
      <c r="H114" s="247">
        <f t="shared" si="114"/>
        <v>453.8093023255816</v>
      </c>
      <c r="I114" s="247">
        <f t="shared" si="115"/>
        <v>532.28372093023268</v>
      </c>
      <c r="J114" s="247"/>
      <c r="K114" s="249">
        <f t="shared" si="116"/>
        <v>394.95348837209315</v>
      </c>
      <c r="L114" s="247">
        <f t="shared" si="117"/>
        <v>453.8093023255816</v>
      </c>
      <c r="M114" s="247">
        <f t="shared" si="118"/>
        <v>469.81395348837225</v>
      </c>
      <c r="N114" s="247">
        <f t="shared" si="119"/>
        <v>532.28372093023268</v>
      </c>
      <c r="O114" s="247"/>
      <c r="P114" s="249">
        <f t="shared" si="120"/>
        <v>407.34418604651177</v>
      </c>
      <c r="Q114" s="249">
        <f t="shared" si="121"/>
        <v>419.21860465116293</v>
      </c>
      <c r="R114" s="247">
        <f t="shared" si="122"/>
        <v>471.36279069767454</v>
      </c>
      <c r="S114" s="247">
        <f t="shared" si="123"/>
        <v>488.9162790697676</v>
      </c>
      <c r="T114" s="247">
        <f t="shared" si="124"/>
        <v>557.06511627906991</v>
      </c>
      <c r="U114" s="247">
        <f t="shared" si="125"/>
        <v>581.84651162790715</v>
      </c>
      <c r="V114" s="247"/>
      <c r="W114" s="247"/>
      <c r="X114" s="247"/>
      <c r="Y114" s="249">
        <f t="shared" si="126"/>
        <v>541.06046511627926</v>
      </c>
      <c r="Z114" s="247">
        <f t="shared" si="127"/>
        <v>595.26976744186061</v>
      </c>
      <c r="AA114" s="247"/>
      <c r="AB114" s="249">
        <f t="shared" si="128"/>
        <v>541.06046511627926</v>
      </c>
      <c r="AC114" s="247">
        <f t="shared" si="129"/>
        <v>593.20465116279092</v>
      </c>
      <c r="AD114" s="249">
        <f t="shared" si="130"/>
        <v>598.36744186046531</v>
      </c>
      <c r="AE114" s="247"/>
      <c r="AF114" s="249">
        <f t="shared" si="131"/>
        <v>565.8418604651165</v>
      </c>
      <c r="AG114" s="247">
        <f t="shared" si="132"/>
        <v>625.21395348837234</v>
      </c>
      <c r="AH114" s="249">
        <f t="shared" si="133"/>
        <v>655.15813953488396</v>
      </c>
      <c r="AI114" s="247"/>
    </row>
    <row r="115" spans="1:35" ht="12.75">
      <c r="A115" s="248">
        <v>15</v>
      </c>
      <c r="B115" s="228" t="s">
        <v>615</v>
      </c>
      <c r="C115" s="133" t="s">
        <v>2201</v>
      </c>
      <c r="D115" s="260">
        <v>1.6</v>
      </c>
      <c r="E115" s="229">
        <f t="shared" si="112"/>
        <v>214.25581395348843</v>
      </c>
      <c r="F115" s="229">
        <v>214.25581395348843</v>
      </c>
      <c r="G115" s="249">
        <f t="shared" si="113"/>
        <v>394.95348837209315</v>
      </c>
      <c r="H115" s="247">
        <f t="shared" si="114"/>
        <v>453.8093023255816</v>
      </c>
      <c r="I115" s="247">
        <f t="shared" si="115"/>
        <v>532.28372093023268</v>
      </c>
      <c r="J115" s="247"/>
      <c r="K115" s="249">
        <f t="shared" si="116"/>
        <v>394.95348837209315</v>
      </c>
      <c r="L115" s="247">
        <f t="shared" si="117"/>
        <v>453.8093023255816</v>
      </c>
      <c r="M115" s="247">
        <f t="shared" si="118"/>
        <v>469.81395348837225</v>
      </c>
      <c r="N115" s="247">
        <f t="shared" si="119"/>
        <v>532.28372093023268</v>
      </c>
      <c r="O115" s="247"/>
      <c r="P115" s="249">
        <f t="shared" si="120"/>
        <v>407.34418604651177</v>
      </c>
      <c r="Q115" s="249">
        <f t="shared" si="121"/>
        <v>419.21860465116293</v>
      </c>
      <c r="R115" s="247">
        <f t="shared" si="122"/>
        <v>471.36279069767454</v>
      </c>
      <c r="S115" s="247">
        <f t="shared" si="123"/>
        <v>488.9162790697676</v>
      </c>
      <c r="T115" s="247">
        <f t="shared" si="124"/>
        <v>557.06511627906991</v>
      </c>
      <c r="U115" s="247">
        <f t="shared" si="125"/>
        <v>581.84651162790715</v>
      </c>
      <c r="V115" s="247"/>
      <c r="W115" s="247"/>
      <c r="X115" s="247"/>
      <c r="Y115" s="249">
        <f t="shared" si="126"/>
        <v>541.06046511627926</v>
      </c>
      <c r="Z115" s="247">
        <f t="shared" si="127"/>
        <v>595.26976744186061</v>
      </c>
      <c r="AA115" s="247"/>
      <c r="AB115" s="249">
        <f t="shared" si="128"/>
        <v>541.06046511627926</v>
      </c>
      <c r="AC115" s="247">
        <f t="shared" si="129"/>
        <v>593.20465116279092</v>
      </c>
      <c r="AD115" s="249">
        <f t="shared" si="130"/>
        <v>598.36744186046531</v>
      </c>
      <c r="AE115" s="247"/>
      <c r="AF115" s="249">
        <f t="shared" si="131"/>
        <v>565.8418604651165</v>
      </c>
      <c r="AG115" s="247">
        <f t="shared" si="132"/>
        <v>625.21395348837234</v>
      </c>
      <c r="AH115" s="249">
        <f t="shared" si="133"/>
        <v>655.15813953488396</v>
      </c>
      <c r="AI115" s="247"/>
    </row>
    <row r="116" spans="1:35" ht="12.75">
      <c r="A116" s="248">
        <v>15</v>
      </c>
      <c r="B116" s="228" t="s">
        <v>616</v>
      </c>
      <c r="C116" s="133" t="s">
        <v>2201</v>
      </c>
      <c r="D116" s="260">
        <v>2.5</v>
      </c>
      <c r="E116" s="229">
        <f t="shared" si="112"/>
        <v>214.25581395348843</v>
      </c>
      <c r="F116" s="229">
        <v>214.25581395348843</v>
      </c>
      <c r="G116" s="249">
        <f t="shared" si="113"/>
        <v>394.95348837209315</v>
      </c>
      <c r="H116" s="247">
        <f t="shared" si="114"/>
        <v>453.8093023255816</v>
      </c>
      <c r="I116" s="247">
        <f t="shared" si="115"/>
        <v>532.28372093023268</v>
      </c>
      <c r="J116" s="247"/>
      <c r="K116" s="249">
        <f t="shared" si="116"/>
        <v>394.95348837209315</v>
      </c>
      <c r="L116" s="247">
        <f t="shared" si="117"/>
        <v>453.8093023255816</v>
      </c>
      <c r="M116" s="247">
        <f t="shared" si="118"/>
        <v>469.81395348837225</v>
      </c>
      <c r="N116" s="247">
        <f t="shared" si="119"/>
        <v>532.28372093023268</v>
      </c>
      <c r="O116" s="247"/>
      <c r="P116" s="249">
        <f t="shared" si="120"/>
        <v>407.34418604651177</v>
      </c>
      <c r="Q116" s="249">
        <f t="shared" si="121"/>
        <v>419.21860465116293</v>
      </c>
      <c r="R116" s="247">
        <f t="shared" si="122"/>
        <v>471.36279069767454</v>
      </c>
      <c r="S116" s="247">
        <f t="shared" si="123"/>
        <v>488.9162790697676</v>
      </c>
      <c r="T116" s="247">
        <f t="shared" si="124"/>
        <v>557.06511627906991</v>
      </c>
      <c r="U116" s="247">
        <f t="shared" si="125"/>
        <v>581.84651162790715</v>
      </c>
      <c r="V116" s="247"/>
      <c r="W116" s="247"/>
      <c r="X116" s="247"/>
      <c r="Y116" s="249">
        <f t="shared" si="126"/>
        <v>541.06046511627926</v>
      </c>
      <c r="Z116" s="247">
        <f t="shared" si="127"/>
        <v>595.26976744186061</v>
      </c>
      <c r="AA116" s="247"/>
      <c r="AB116" s="249">
        <f t="shared" si="128"/>
        <v>541.06046511627926</v>
      </c>
      <c r="AC116" s="247">
        <f t="shared" si="129"/>
        <v>593.20465116279092</v>
      </c>
      <c r="AD116" s="249">
        <f t="shared" si="130"/>
        <v>598.36744186046531</v>
      </c>
      <c r="AE116" s="247"/>
      <c r="AF116" s="249">
        <f t="shared" si="131"/>
        <v>565.8418604651165</v>
      </c>
      <c r="AG116" s="247">
        <f t="shared" si="132"/>
        <v>625.21395348837234</v>
      </c>
      <c r="AH116" s="249">
        <f t="shared" si="133"/>
        <v>655.15813953488396</v>
      </c>
      <c r="AI116" s="247"/>
    </row>
    <row r="117" spans="1:35" ht="12.75">
      <c r="A117" s="248">
        <v>15</v>
      </c>
      <c r="B117" s="228" t="s">
        <v>617</v>
      </c>
      <c r="C117" s="133" t="s">
        <v>2201</v>
      </c>
      <c r="D117" s="260">
        <v>4</v>
      </c>
      <c r="E117" s="229">
        <f t="shared" si="112"/>
        <v>214.25581395348843</v>
      </c>
      <c r="F117" s="229">
        <v>214.25581395348843</v>
      </c>
      <c r="G117" s="249">
        <f t="shared" si="113"/>
        <v>394.95348837209315</v>
      </c>
      <c r="H117" s="247">
        <f t="shared" si="114"/>
        <v>453.8093023255816</v>
      </c>
      <c r="I117" s="247">
        <f t="shared" si="115"/>
        <v>532.28372093023268</v>
      </c>
      <c r="J117" s="247"/>
      <c r="K117" s="249">
        <f t="shared" si="116"/>
        <v>394.95348837209315</v>
      </c>
      <c r="L117" s="247">
        <f t="shared" si="117"/>
        <v>453.8093023255816</v>
      </c>
      <c r="M117" s="247">
        <f t="shared" si="118"/>
        <v>469.81395348837225</v>
      </c>
      <c r="N117" s="247">
        <f t="shared" si="119"/>
        <v>532.28372093023268</v>
      </c>
      <c r="O117" s="247"/>
      <c r="P117" s="249">
        <f t="shared" si="120"/>
        <v>407.34418604651177</v>
      </c>
      <c r="Q117" s="249">
        <f t="shared" si="121"/>
        <v>419.21860465116293</v>
      </c>
      <c r="R117" s="247">
        <f t="shared" si="122"/>
        <v>471.36279069767454</v>
      </c>
      <c r="S117" s="247">
        <f t="shared" si="123"/>
        <v>488.9162790697676</v>
      </c>
      <c r="T117" s="247">
        <f t="shared" si="124"/>
        <v>557.06511627906991</v>
      </c>
      <c r="U117" s="247">
        <f t="shared" si="125"/>
        <v>581.84651162790715</v>
      </c>
      <c r="V117" s="247"/>
      <c r="W117" s="247"/>
      <c r="X117" s="247"/>
      <c r="Y117" s="249">
        <f t="shared" si="126"/>
        <v>541.06046511627926</v>
      </c>
      <c r="Z117" s="247">
        <f t="shared" si="127"/>
        <v>595.26976744186061</v>
      </c>
      <c r="AA117" s="247"/>
      <c r="AB117" s="249">
        <f t="shared" si="128"/>
        <v>541.06046511627926</v>
      </c>
      <c r="AC117" s="247">
        <f t="shared" si="129"/>
        <v>593.20465116279092</v>
      </c>
      <c r="AD117" s="249">
        <f t="shared" si="130"/>
        <v>598.36744186046531</v>
      </c>
      <c r="AE117" s="247"/>
      <c r="AF117" s="249">
        <f t="shared" si="131"/>
        <v>565.8418604651165</v>
      </c>
      <c r="AG117" s="247">
        <f t="shared" si="132"/>
        <v>625.21395348837234</v>
      </c>
      <c r="AH117" s="249">
        <f t="shared" si="133"/>
        <v>655.15813953488396</v>
      </c>
      <c r="AI117" s="247"/>
    </row>
    <row r="118" spans="1:35" ht="12.75">
      <c r="A118" s="248">
        <v>20</v>
      </c>
      <c r="B118" s="228" t="s">
        <v>618</v>
      </c>
      <c r="C118" s="133" t="s">
        <v>2201</v>
      </c>
      <c r="D118" s="260">
        <v>6.3</v>
      </c>
      <c r="E118" s="229">
        <f t="shared" si="112"/>
        <v>229.22790697674426</v>
      </c>
      <c r="F118" s="229">
        <v>229.22790697674426</v>
      </c>
      <c r="G118" s="249">
        <f t="shared" si="113"/>
        <v>409.92558139534901</v>
      </c>
      <c r="H118" s="247">
        <f t="shared" si="114"/>
        <v>468.78139534883741</v>
      </c>
      <c r="I118" s="247">
        <f t="shared" si="115"/>
        <v>547.25581395348854</v>
      </c>
      <c r="J118" s="247"/>
      <c r="K118" s="249">
        <f t="shared" si="116"/>
        <v>409.92558139534901</v>
      </c>
      <c r="L118" s="247">
        <f t="shared" si="117"/>
        <v>468.78139534883741</v>
      </c>
      <c r="M118" s="247">
        <f t="shared" si="118"/>
        <v>484.78604651162811</v>
      </c>
      <c r="N118" s="247">
        <f t="shared" si="119"/>
        <v>547.25581395348854</v>
      </c>
      <c r="O118" s="247"/>
      <c r="P118" s="249">
        <f t="shared" si="120"/>
        <v>422.31627906976757</v>
      </c>
      <c r="Q118" s="249">
        <f t="shared" si="121"/>
        <v>434.19069767441874</v>
      </c>
      <c r="R118" s="247">
        <f t="shared" si="122"/>
        <v>486.33488372093041</v>
      </c>
      <c r="S118" s="247">
        <f t="shared" si="123"/>
        <v>503.88837209302346</v>
      </c>
      <c r="T118" s="247">
        <f t="shared" si="124"/>
        <v>572.03720930232578</v>
      </c>
      <c r="U118" s="247">
        <f t="shared" si="125"/>
        <v>596.8186046511629</v>
      </c>
      <c r="V118" s="247"/>
      <c r="W118" s="247"/>
      <c r="X118" s="247"/>
      <c r="Y118" s="249">
        <f t="shared" si="126"/>
        <v>556.03255813953513</v>
      </c>
      <c r="Z118" s="247">
        <f t="shared" si="127"/>
        <v>610.24186046511647</v>
      </c>
      <c r="AA118" s="247"/>
      <c r="AB118" s="249">
        <f t="shared" si="128"/>
        <v>556.03255813953513</v>
      </c>
      <c r="AC118" s="247">
        <f t="shared" si="129"/>
        <v>608.17674418604679</v>
      </c>
      <c r="AD118" s="249">
        <f t="shared" si="130"/>
        <v>613.33953488372117</v>
      </c>
      <c r="AE118" s="247"/>
      <c r="AF118" s="249">
        <f t="shared" si="131"/>
        <v>580.81395348837236</v>
      </c>
      <c r="AG118" s="247">
        <f t="shared" si="132"/>
        <v>640.18604651162821</v>
      </c>
      <c r="AH118" s="249">
        <f t="shared" si="133"/>
        <v>670.13023255813971</v>
      </c>
      <c r="AI118" s="247"/>
    </row>
    <row r="119" spans="1:35" ht="12.75">
      <c r="A119" s="248">
        <v>25</v>
      </c>
      <c r="B119" s="228" t="s">
        <v>619</v>
      </c>
      <c r="C119" s="133" t="s">
        <v>2201</v>
      </c>
      <c r="D119" s="260">
        <v>10</v>
      </c>
      <c r="E119" s="229">
        <f t="shared" si="112"/>
        <v>236.45581395348844</v>
      </c>
      <c r="F119" s="229">
        <v>236.45581395348844</v>
      </c>
      <c r="G119" s="249">
        <f t="shared" si="113"/>
        <v>417.15348837209319</v>
      </c>
      <c r="H119" s="247">
        <f t="shared" si="114"/>
        <v>476.00930232558159</v>
      </c>
      <c r="I119" s="247">
        <f t="shared" si="115"/>
        <v>554.48372093023272</v>
      </c>
      <c r="J119" s="247"/>
      <c r="K119" s="249">
        <f t="shared" si="116"/>
        <v>417.15348837209319</v>
      </c>
      <c r="L119" s="247">
        <f t="shared" si="117"/>
        <v>476.00930232558159</v>
      </c>
      <c r="M119" s="247">
        <f t="shared" si="118"/>
        <v>492.01395348837229</v>
      </c>
      <c r="N119" s="247">
        <f t="shared" si="119"/>
        <v>554.48372093023272</v>
      </c>
      <c r="O119" s="247"/>
      <c r="P119" s="249">
        <f t="shared" si="120"/>
        <v>429.54418604651175</v>
      </c>
      <c r="Q119" s="249">
        <f t="shared" si="121"/>
        <v>441.41860465116292</v>
      </c>
      <c r="R119" s="247">
        <f t="shared" si="122"/>
        <v>493.56279069767459</v>
      </c>
      <c r="S119" s="247">
        <f t="shared" si="123"/>
        <v>511.11627906976764</v>
      </c>
      <c r="T119" s="247">
        <f t="shared" si="124"/>
        <v>579.26511627906996</v>
      </c>
      <c r="U119" s="247">
        <f t="shared" si="125"/>
        <v>604.04651162790708</v>
      </c>
      <c r="V119" s="247"/>
      <c r="W119" s="247"/>
      <c r="X119" s="247"/>
      <c r="Y119" s="249">
        <f t="shared" si="126"/>
        <v>563.26046511627931</v>
      </c>
      <c r="Z119" s="247">
        <f t="shared" si="127"/>
        <v>617.46976744186065</v>
      </c>
      <c r="AA119" s="247"/>
      <c r="AB119" s="249">
        <f t="shared" si="128"/>
        <v>563.26046511627931</v>
      </c>
      <c r="AC119" s="247">
        <f t="shared" si="129"/>
        <v>615.40465116279097</v>
      </c>
      <c r="AD119" s="249">
        <f t="shared" si="130"/>
        <v>620.56744186046535</v>
      </c>
      <c r="AE119" s="247"/>
      <c r="AF119" s="249">
        <f t="shared" si="131"/>
        <v>588.04186046511654</v>
      </c>
      <c r="AG119" s="247">
        <f t="shared" si="132"/>
        <v>647.41395348837239</v>
      </c>
      <c r="AH119" s="249">
        <f t="shared" si="133"/>
        <v>677.35813953488389</v>
      </c>
      <c r="AI119" s="247"/>
    </row>
    <row r="120" spans="1:35" ht="12.75">
      <c r="A120" s="248">
        <v>32</v>
      </c>
      <c r="B120" s="228" t="s">
        <v>620</v>
      </c>
      <c r="C120" s="133" t="s">
        <v>2201</v>
      </c>
      <c r="D120" s="260">
        <v>16</v>
      </c>
      <c r="E120" s="229">
        <f t="shared" si="112"/>
        <v>263.81860465116284</v>
      </c>
      <c r="F120" s="229">
        <v>263.81860465116284</v>
      </c>
      <c r="G120" s="249">
        <f t="shared" si="113"/>
        <v>444.51627906976756</v>
      </c>
      <c r="H120" s="249">
        <f t="shared" si="114"/>
        <v>503.37209302325596</v>
      </c>
      <c r="I120" s="247">
        <f t="shared" si="115"/>
        <v>581.84651162790715</v>
      </c>
      <c r="J120" s="247"/>
      <c r="K120" s="249">
        <f t="shared" si="116"/>
        <v>444.51627906976756</v>
      </c>
      <c r="L120" s="249">
        <f t="shared" si="117"/>
        <v>503.37209302325596</v>
      </c>
      <c r="M120" s="249">
        <f t="shared" si="118"/>
        <v>519.37674418604661</v>
      </c>
      <c r="N120" s="247">
        <f t="shared" si="119"/>
        <v>581.84651162790715</v>
      </c>
      <c r="O120" s="247"/>
      <c r="P120" s="249">
        <f t="shared" si="120"/>
        <v>456.90697674418618</v>
      </c>
      <c r="Q120" s="249">
        <f t="shared" si="121"/>
        <v>468.78139534883735</v>
      </c>
      <c r="R120" s="249">
        <f t="shared" si="122"/>
        <v>520.9255813953489</v>
      </c>
      <c r="S120" s="249">
        <f t="shared" si="123"/>
        <v>538.47906976744207</v>
      </c>
      <c r="T120" s="247">
        <f t="shared" si="124"/>
        <v>606.62790697674427</v>
      </c>
      <c r="U120" s="247">
        <f t="shared" si="125"/>
        <v>631.40930232558151</v>
      </c>
      <c r="V120" s="247"/>
      <c r="W120" s="247"/>
      <c r="X120" s="247"/>
      <c r="Y120" s="249">
        <f t="shared" si="126"/>
        <v>590.62325581395362</v>
      </c>
      <c r="Z120" s="249">
        <f t="shared" si="127"/>
        <v>644.83255813953497</v>
      </c>
      <c r="AA120" s="247"/>
      <c r="AB120" s="249">
        <f t="shared" si="128"/>
        <v>590.62325581395362</v>
      </c>
      <c r="AC120" s="249">
        <f t="shared" si="129"/>
        <v>642.7674418604654</v>
      </c>
      <c r="AD120" s="249">
        <f t="shared" si="130"/>
        <v>647.93023255813978</v>
      </c>
      <c r="AE120" s="247"/>
      <c r="AF120" s="249">
        <f t="shared" si="131"/>
        <v>615.40465116279097</v>
      </c>
      <c r="AG120" s="249">
        <f t="shared" si="132"/>
        <v>674.7767441860467</v>
      </c>
      <c r="AH120" s="249">
        <f t="shared" si="133"/>
        <v>704.72093023255832</v>
      </c>
      <c r="AI120" s="247"/>
    </row>
    <row r="121" spans="1:35" ht="12.75">
      <c r="A121" s="248">
        <v>40</v>
      </c>
      <c r="B121" s="228" t="s">
        <v>621</v>
      </c>
      <c r="C121" s="133" t="s">
        <v>2201</v>
      </c>
      <c r="D121" s="260">
        <v>25</v>
      </c>
      <c r="E121" s="229">
        <f t="shared" si="112"/>
        <v>277.75813953488381</v>
      </c>
      <c r="F121" s="229">
        <v>277.75813953488381</v>
      </c>
      <c r="G121" s="247"/>
      <c r="H121" s="249">
        <f t="shared" si="114"/>
        <v>517.31162790697692</v>
      </c>
      <c r="I121" s="247">
        <f t="shared" si="115"/>
        <v>595.78604651162811</v>
      </c>
      <c r="J121" s="247"/>
      <c r="K121" s="247"/>
      <c r="L121" s="249">
        <f t="shared" si="117"/>
        <v>517.31162790697692</v>
      </c>
      <c r="M121" s="249">
        <f t="shared" si="118"/>
        <v>533.31627906976769</v>
      </c>
      <c r="N121" s="247">
        <f t="shared" si="119"/>
        <v>595.78604651162811</v>
      </c>
      <c r="O121" s="247"/>
      <c r="P121" s="247"/>
      <c r="Q121" s="247"/>
      <c r="R121" s="249">
        <f t="shared" si="122"/>
        <v>534.86511627906998</v>
      </c>
      <c r="S121" s="249">
        <f t="shared" si="123"/>
        <v>552.41860465116292</v>
      </c>
      <c r="T121" s="247">
        <f t="shared" si="124"/>
        <v>620.56744186046535</v>
      </c>
      <c r="U121" s="247">
        <f t="shared" si="125"/>
        <v>645.34883720930247</v>
      </c>
      <c r="V121" s="247"/>
      <c r="W121" s="247"/>
      <c r="X121" s="247"/>
      <c r="Y121" s="247"/>
      <c r="Z121" s="249">
        <f t="shared" si="127"/>
        <v>658.77209302325605</v>
      </c>
      <c r="AA121" s="247"/>
      <c r="AB121" s="247"/>
      <c r="AC121" s="249">
        <f t="shared" si="129"/>
        <v>656.70697674418625</v>
      </c>
      <c r="AD121" s="249">
        <f t="shared" si="130"/>
        <v>661.86976744186063</v>
      </c>
      <c r="AE121" s="247"/>
      <c r="AF121" s="247"/>
      <c r="AG121" s="249">
        <f t="shared" si="132"/>
        <v>688.71627906976778</v>
      </c>
      <c r="AH121" s="249">
        <f t="shared" si="133"/>
        <v>718.66046511627928</v>
      </c>
      <c r="AI121" s="247"/>
    </row>
    <row r="122" spans="1:35" ht="12.75">
      <c r="A122" s="248">
        <v>50</v>
      </c>
      <c r="B122" s="228" t="s">
        <v>622</v>
      </c>
      <c r="C122" s="133" t="s">
        <v>2201</v>
      </c>
      <c r="D122" s="260">
        <v>40</v>
      </c>
      <c r="E122" s="229">
        <f t="shared" si="112"/>
        <v>305.12093023255824</v>
      </c>
      <c r="F122" s="229">
        <v>305.12093023255824</v>
      </c>
      <c r="G122" s="247"/>
      <c r="H122" s="249">
        <f t="shared" si="114"/>
        <v>544.67441860465135</v>
      </c>
      <c r="I122" s="247">
        <f t="shared" si="115"/>
        <v>623.14883720930254</v>
      </c>
      <c r="J122" s="247"/>
      <c r="K122" s="247"/>
      <c r="L122" s="249">
        <f t="shared" si="117"/>
        <v>544.67441860465135</v>
      </c>
      <c r="M122" s="249">
        <f t="shared" si="118"/>
        <v>560.67906976744212</v>
      </c>
      <c r="N122" s="247">
        <f t="shared" si="119"/>
        <v>623.14883720930254</v>
      </c>
      <c r="O122" s="247"/>
      <c r="P122" s="247"/>
      <c r="Q122" s="247"/>
      <c r="R122" s="249">
        <f t="shared" si="122"/>
        <v>562.22790697674441</v>
      </c>
      <c r="S122" s="249">
        <f t="shared" si="123"/>
        <v>579.78139534883735</v>
      </c>
      <c r="T122" s="247">
        <f t="shared" si="124"/>
        <v>647.93023255813978</v>
      </c>
      <c r="U122" s="247">
        <f t="shared" si="125"/>
        <v>672.7116279069769</v>
      </c>
      <c r="V122" s="247"/>
      <c r="W122" s="247"/>
      <c r="X122" s="247"/>
      <c r="Y122" s="247"/>
      <c r="Z122" s="249">
        <f t="shared" si="127"/>
        <v>686.13488372093047</v>
      </c>
      <c r="AA122" s="247"/>
      <c r="AB122" s="247"/>
      <c r="AC122" s="249">
        <f t="shared" si="129"/>
        <v>684.06976744186068</v>
      </c>
      <c r="AD122" s="249">
        <f t="shared" si="130"/>
        <v>689.23255813953506</v>
      </c>
      <c r="AE122" s="247"/>
      <c r="AF122" s="247"/>
      <c r="AG122" s="249">
        <f t="shared" si="132"/>
        <v>716.07906976744221</v>
      </c>
      <c r="AH122" s="249">
        <f t="shared" si="133"/>
        <v>746.02325581395371</v>
      </c>
      <c r="AI122" s="247"/>
    </row>
    <row r="123" spans="1:35" ht="12.75">
      <c r="A123" s="247">
        <v>65</v>
      </c>
      <c r="B123" s="228" t="s">
        <v>623</v>
      </c>
      <c r="C123" s="133" t="s">
        <v>2201</v>
      </c>
      <c r="D123" s="282">
        <v>58</v>
      </c>
      <c r="E123" s="229">
        <f t="shared" si="112"/>
        <v>458.97209302325598</v>
      </c>
      <c r="F123" s="229">
        <v>458.97209302325598</v>
      </c>
      <c r="G123" s="247"/>
      <c r="H123" s="249">
        <f t="shared" si="114"/>
        <v>698.52558139534915</v>
      </c>
      <c r="I123" s="249">
        <f t="shared" si="115"/>
        <v>777.00000000000023</v>
      </c>
      <c r="J123" s="247"/>
      <c r="K123" s="247"/>
      <c r="L123" s="249">
        <f t="shared" si="117"/>
        <v>698.52558139534915</v>
      </c>
      <c r="M123" s="249">
        <f t="shared" si="118"/>
        <v>714.5302325581398</v>
      </c>
      <c r="N123" s="249">
        <f t="shared" si="119"/>
        <v>777.00000000000023</v>
      </c>
      <c r="O123" s="247"/>
      <c r="P123" s="247"/>
      <c r="Q123" s="247"/>
      <c r="R123" s="249">
        <f t="shared" si="122"/>
        <v>716.07906976744209</v>
      </c>
      <c r="S123" s="249">
        <f t="shared" si="123"/>
        <v>733.63255813953515</v>
      </c>
      <c r="T123" s="249">
        <f t="shared" si="124"/>
        <v>801.78139534883746</v>
      </c>
      <c r="U123" s="249">
        <f t="shared" si="125"/>
        <v>826.5627906976747</v>
      </c>
      <c r="V123" s="248"/>
      <c r="W123" s="248"/>
      <c r="X123" s="248"/>
      <c r="Y123" s="248"/>
      <c r="Z123" s="249">
        <f t="shared" si="127"/>
        <v>839.98604651162816</v>
      </c>
      <c r="AA123" s="248"/>
      <c r="AB123" s="248"/>
      <c r="AC123" s="249">
        <f t="shared" si="129"/>
        <v>837.92093023255848</v>
      </c>
      <c r="AD123" s="249">
        <f t="shared" si="130"/>
        <v>843.08372093023286</v>
      </c>
      <c r="AE123" s="248"/>
      <c r="AF123" s="247"/>
      <c r="AG123" s="249">
        <f t="shared" si="132"/>
        <v>869.93023255813989</v>
      </c>
      <c r="AH123" s="249">
        <f t="shared" si="133"/>
        <v>899.87441860465151</v>
      </c>
      <c r="AI123" s="248"/>
    </row>
    <row r="124" spans="1:35" ht="12.75">
      <c r="A124" s="247">
        <v>80</v>
      </c>
      <c r="B124" s="228" t="s">
        <v>624</v>
      </c>
      <c r="C124" s="133" t="s">
        <v>2201</v>
      </c>
      <c r="D124" s="282">
        <v>90</v>
      </c>
      <c r="E124" s="229">
        <f t="shared" si="112"/>
        <v>599.4000000000002</v>
      </c>
      <c r="F124" s="229">
        <v>599.4000000000002</v>
      </c>
      <c r="G124" s="247"/>
      <c r="H124" s="249">
        <f t="shared" si="114"/>
        <v>838.95348837209337</v>
      </c>
      <c r="I124" s="249">
        <f t="shared" si="115"/>
        <v>917.42790697674445</v>
      </c>
      <c r="J124" s="247"/>
      <c r="K124" s="247"/>
      <c r="L124" s="249">
        <f t="shared" si="117"/>
        <v>838.95348837209337</v>
      </c>
      <c r="M124" s="249">
        <f t="shared" si="118"/>
        <v>854.95813953488403</v>
      </c>
      <c r="N124" s="249">
        <f t="shared" si="119"/>
        <v>917.42790697674445</v>
      </c>
      <c r="O124" s="247"/>
      <c r="P124" s="247"/>
      <c r="Q124" s="247"/>
      <c r="R124" s="249">
        <f t="shared" si="122"/>
        <v>856.50697674418632</v>
      </c>
      <c r="S124" s="249">
        <f t="shared" si="123"/>
        <v>874.06046511627937</v>
      </c>
      <c r="T124" s="249">
        <f t="shared" si="124"/>
        <v>942.20930232558169</v>
      </c>
      <c r="U124" s="249">
        <f t="shared" si="125"/>
        <v>966.99069767441893</v>
      </c>
      <c r="V124" s="248"/>
      <c r="W124" s="248"/>
      <c r="X124" s="248"/>
      <c r="Y124" s="248"/>
      <c r="Z124" s="249">
        <f t="shared" si="127"/>
        <v>980.41395348837239</v>
      </c>
      <c r="AA124" s="248"/>
      <c r="AB124" s="247"/>
      <c r="AC124" s="249">
        <f t="shared" si="129"/>
        <v>978.3488372093027</v>
      </c>
      <c r="AD124" s="249">
        <f t="shared" si="130"/>
        <v>983.51162790697708</v>
      </c>
      <c r="AE124" s="248"/>
      <c r="AF124" s="247"/>
      <c r="AG124" s="249">
        <f t="shared" si="132"/>
        <v>1010.3581395348841</v>
      </c>
      <c r="AH124" s="249">
        <f t="shared" si="133"/>
        <v>1040.3023255813957</v>
      </c>
      <c r="AI124" s="248"/>
    </row>
    <row r="125" spans="1:35" ht="12.75">
      <c r="A125" s="248">
        <v>65</v>
      </c>
      <c r="B125" s="228" t="s">
        <v>625</v>
      </c>
      <c r="C125" s="133" t="s">
        <v>2201</v>
      </c>
      <c r="D125" s="260">
        <v>63</v>
      </c>
      <c r="E125" s="229">
        <f t="shared" si="112"/>
        <v>664.45116279069782</v>
      </c>
      <c r="F125" s="229">
        <v>664.45116279069782</v>
      </c>
      <c r="G125" s="247"/>
      <c r="H125" s="247"/>
      <c r="I125" s="247"/>
      <c r="J125" s="249">
        <f>$J$24+E125</f>
        <v>1147.6883720930236</v>
      </c>
      <c r="K125" s="247"/>
      <c r="L125" s="247"/>
      <c r="M125" s="247"/>
      <c r="N125" s="247"/>
      <c r="O125" s="249">
        <f>$O$24+E125</f>
        <v>1147.6883720930236</v>
      </c>
      <c r="P125" s="247"/>
      <c r="Q125" s="247"/>
      <c r="R125" s="247"/>
      <c r="S125" s="248"/>
      <c r="T125" s="248"/>
      <c r="U125" s="248"/>
      <c r="V125" s="249">
        <f>$V$24+E125</f>
        <v>1183.8279069767445</v>
      </c>
      <c r="W125" s="249">
        <f>$W$24+E125</f>
        <v>1218.4186046511632</v>
      </c>
      <c r="X125" s="247">
        <f>$X$24+E125</f>
        <v>1337.1627906976746</v>
      </c>
      <c r="Y125" s="247"/>
      <c r="Z125" s="248"/>
      <c r="AA125" s="249">
        <f>$AA$24+E125</f>
        <v>1411.5069767441864</v>
      </c>
      <c r="AB125" s="247"/>
      <c r="AC125" s="248"/>
      <c r="AD125" s="248"/>
      <c r="AE125" s="249">
        <f>$AE$24+E125</f>
        <v>1409.4418604651169</v>
      </c>
      <c r="AF125" s="247"/>
      <c r="AG125" s="248"/>
      <c r="AH125" s="248"/>
      <c r="AI125" s="249">
        <f>$AI$24+E125</f>
        <v>1470.8790697674422</v>
      </c>
    </row>
    <row r="126" spans="1:35" ht="12.75">
      <c r="A126" s="248">
        <v>80</v>
      </c>
      <c r="B126" s="228" t="s">
        <v>626</v>
      </c>
      <c r="C126" s="133" t="s">
        <v>2201</v>
      </c>
      <c r="D126" s="260">
        <v>100</v>
      </c>
      <c r="E126" s="229">
        <f t="shared" si="112"/>
        <v>763.06046511627926</v>
      </c>
      <c r="F126" s="229">
        <v>763.06046511627926</v>
      </c>
      <c r="G126" s="247"/>
      <c r="H126" s="247"/>
      <c r="I126" s="247"/>
      <c r="J126" s="249">
        <f>$J$24+E126</f>
        <v>1246.2976744186051</v>
      </c>
      <c r="K126" s="247"/>
      <c r="L126" s="247"/>
      <c r="M126" s="247"/>
      <c r="N126" s="247"/>
      <c r="O126" s="249">
        <f>$O$24+E126</f>
        <v>1246.2976744186051</v>
      </c>
      <c r="P126" s="247"/>
      <c r="Q126" s="247"/>
      <c r="R126" s="247"/>
      <c r="S126" s="248"/>
      <c r="T126" s="248"/>
      <c r="U126" s="248"/>
      <c r="V126" s="249">
        <f>$V$24+E126</f>
        <v>1282.4372093023258</v>
      </c>
      <c r="W126" s="249">
        <f>$W$24+E126</f>
        <v>1317.0279069767446</v>
      </c>
      <c r="X126" s="247">
        <f>$X$24+E126</f>
        <v>1435.7720930232563</v>
      </c>
      <c r="Y126" s="247"/>
      <c r="Z126" s="248"/>
      <c r="AA126" s="249">
        <f>$AA$24+E126</f>
        <v>1510.1162790697679</v>
      </c>
      <c r="AB126" s="247"/>
      <c r="AC126" s="248"/>
      <c r="AD126" s="248"/>
      <c r="AE126" s="249">
        <f>$AE$24+E126</f>
        <v>1508.0511627906981</v>
      </c>
      <c r="AF126" s="247"/>
      <c r="AG126" s="248"/>
      <c r="AH126" s="248"/>
      <c r="AI126" s="249">
        <f>$AI$24+E126</f>
        <v>1569.4883720930238</v>
      </c>
    </row>
    <row r="127" spans="1:35" ht="12.75">
      <c r="A127" s="248">
        <v>100</v>
      </c>
      <c r="B127" s="228" t="s">
        <v>627</v>
      </c>
      <c r="C127" s="133" t="s">
        <v>2201</v>
      </c>
      <c r="D127" s="260">
        <v>145</v>
      </c>
      <c r="E127" s="229">
        <f t="shared" si="112"/>
        <v>943.24186046511659</v>
      </c>
      <c r="F127" s="229">
        <v>943.24186046511659</v>
      </c>
      <c r="G127" s="247"/>
      <c r="H127" s="247"/>
      <c r="I127" s="247"/>
      <c r="J127" s="249">
        <f>$J$24+E127</f>
        <v>1426.4790697674423</v>
      </c>
      <c r="K127" s="247"/>
      <c r="L127" s="247"/>
      <c r="M127" s="247"/>
      <c r="N127" s="247"/>
      <c r="O127" s="249">
        <f>$O$24+E127</f>
        <v>1426.4790697674423</v>
      </c>
      <c r="P127" s="247"/>
      <c r="Q127" s="247"/>
      <c r="R127" s="247"/>
      <c r="S127" s="248"/>
      <c r="T127" s="248"/>
      <c r="U127" s="248"/>
      <c r="V127" s="249">
        <f>$V$24+E127</f>
        <v>1462.6186046511632</v>
      </c>
      <c r="W127" s="249">
        <f>$W$24+E127</f>
        <v>1497.209302325582</v>
      </c>
      <c r="X127" s="249">
        <f>$X$24+E127</f>
        <v>1615.9534883720935</v>
      </c>
      <c r="Y127" s="247"/>
      <c r="Z127" s="248"/>
      <c r="AA127" s="249">
        <f>$AA$24+E127</f>
        <v>1690.2976744186053</v>
      </c>
      <c r="AB127" s="247"/>
      <c r="AC127" s="248"/>
      <c r="AD127" s="248"/>
      <c r="AE127" s="249">
        <f>$AE$24+E127</f>
        <v>1688.2325581395355</v>
      </c>
      <c r="AF127" s="247"/>
      <c r="AG127" s="248"/>
      <c r="AH127" s="248"/>
      <c r="AI127" s="249">
        <f>$AI$24+E127</f>
        <v>1749.669767441861</v>
      </c>
    </row>
    <row r="128" spans="1:35" ht="12.75">
      <c r="A128" s="248">
        <v>125</v>
      </c>
      <c r="B128" s="228" t="s">
        <v>628</v>
      </c>
      <c r="C128" s="133" t="s">
        <v>2201</v>
      </c>
      <c r="D128" s="260">
        <v>220</v>
      </c>
      <c r="E128" s="229">
        <f t="shared" si="112"/>
        <v>1674.2930232558144</v>
      </c>
      <c r="F128" s="229">
        <v>1674.2930232558144</v>
      </c>
      <c r="G128" s="248"/>
      <c r="H128" s="248"/>
      <c r="I128" s="248"/>
      <c r="J128" s="249">
        <f>$J$24+E128</f>
        <v>2157.5302325581401</v>
      </c>
      <c r="K128" s="248"/>
      <c r="L128" s="248"/>
      <c r="M128" s="248"/>
      <c r="N128" s="248"/>
      <c r="O128" s="249">
        <f>$O$24+E128</f>
        <v>2157.5302325581401</v>
      </c>
      <c r="P128" s="248"/>
      <c r="Q128" s="248"/>
      <c r="R128" s="248"/>
      <c r="S128" s="248"/>
      <c r="T128" s="248"/>
      <c r="U128" s="248"/>
      <c r="V128" s="249">
        <f>$V$24+E128</f>
        <v>2193.669767441861</v>
      </c>
      <c r="W128" s="249">
        <f>$W$24+E128</f>
        <v>2228.2604651162796</v>
      </c>
      <c r="X128" s="249">
        <f>$X$24+E128</f>
        <v>2347.0046511627916</v>
      </c>
      <c r="Y128" s="247"/>
      <c r="Z128" s="248"/>
      <c r="AA128" s="248"/>
      <c r="AB128" s="248"/>
      <c r="AC128" s="248"/>
      <c r="AD128" s="248"/>
      <c r="AE128" s="248"/>
      <c r="AF128" s="247"/>
      <c r="AG128" s="248"/>
      <c r="AH128" s="248"/>
      <c r="AI128" s="248"/>
    </row>
    <row r="129" spans="1:35" ht="12.75">
      <c r="A129" s="248">
        <v>150</v>
      </c>
      <c r="B129" s="228" t="s">
        <v>629</v>
      </c>
      <c r="C129" s="133" t="s">
        <v>2201</v>
      </c>
      <c r="D129" s="260">
        <v>320</v>
      </c>
      <c r="E129" s="229">
        <f t="shared" si="112"/>
        <v>2020.2000000000007</v>
      </c>
      <c r="F129" s="229">
        <v>2020.2000000000007</v>
      </c>
      <c r="G129" s="248"/>
      <c r="H129" s="248"/>
      <c r="I129" s="248"/>
      <c r="J129" s="249">
        <f>$J$24+E129</f>
        <v>2503.4372093023267</v>
      </c>
      <c r="K129" s="248"/>
      <c r="L129" s="248"/>
      <c r="M129" s="248"/>
      <c r="N129" s="248"/>
      <c r="O129" s="249">
        <f>$O$24+E129</f>
        <v>2503.4372093023267</v>
      </c>
      <c r="P129" s="248"/>
      <c r="Q129" s="248"/>
      <c r="R129" s="248"/>
      <c r="S129" s="248"/>
      <c r="T129" s="248"/>
      <c r="U129" s="248"/>
      <c r="V129" s="247">
        <f>$V$24+E129</f>
        <v>2539.5767441860471</v>
      </c>
      <c r="W129" s="247">
        <f>$W$24+E129</f>
        <v>2574.1674418604662</v>
      </c>
      <c r="X129" s="249">
        <f>$X$24+E129</f>
        <v>2692.9116279069776</v>
      </c>
      <c r="Y129" s="247"/>
      <c r="Z129" s="248"/>
      <c r="AA129" s="248"/>
      <c r="AB129" s="248"/>
      <c r="AC129" s="248"/>
      <c r="AD129" s="248"/>
      <c r="AE129" s="248"/>
      <c r="AF129" s="247"/>
      <c r="AG129" s="248"/>
      <c r="AH129" s="248"/>
      <c r="AI129" s="248"/>
    </row>
    <row r="130" spans="1:35" ht="11.25">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c r="AE130" s="39"/>
      <c r="AF130" s="39"/>
      <c r="AG130" s="39"/>
      <c r="AH130" s="39"/>
      <c r="AI130" s="39"/>
    </row>
    <row r="131" spans="1:35" ht="15">
      <c r="A131" s="310" t="s">
        <v>2131</v>
      </c>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c r="AE131" s="39"/>
      <c r="AF131" s="39"/>
      <c r="AG131" s="39"/>
      <c r="AH131" s="39"/>
      <c r="AI131" s="39"/>
    </row>
    <row r="132" spans="1:35" ht="12.75">
      <c r="A132" s="248">
        <v>15</v>
      </c>
      <c r="B132" s="228" t="s">
        <v>901</v>
      </c>
      <c r="C132" s="133" t="s">
        <v>2202</v>
      </c>
      <c r="D132" s="260">
        <v>0.63</v>
      </c>
      <c r="E132" s="229">
        <f t="shared" ref="E132:E144" si="134">F132*(1+$AI$12)*(1-$AI$11)</f>
        <v>171.92093023255819</v>
      </c>
      <c r="F132" s="229">
        <v>171.92093023255819</v>
      </c>
      <c r="G132" s="249">
        <f t="shared" ref="G132:G139" si="135">$G$24+E132</f>
        <v>352.61860465116291</v>
      </c>
      <c r="H132" s="247">
        <f t="shared" ref="H132:H143" si="136">$H$24+E132</f>
        <v>411.47441860465131</v>
      </c>
      <c r="I132" s="247">
        <f t="shared" ref="I132:I143" si="137">$I$24+E132</f>
        <v>489.9488372093025</v>
      </c>
      <c r="J132" s="247"/>
      <c r="K132" s="249">
        <f t="shared" ref="K132:K139" si="138">$K$24+E132</f>
        <v>352.61860465116291</v>
      </c>
      <c r="L132" s="247">
        <f t="shared" ref="L132:L143" si="139">$L$24+E132</f>
        <v>411.47441860465131</v>
      </c>
      <c r="M132" s="247">
        <f t="shared" ref="M132:M143" si="140">$M$24+E132</f>
        <v>427.47906976744201</v>
      </c>
      <c r="N132" s="247">
        <f t="shared" ref="N132:N143" si="141">$N$24+E132</f>
        <v>489.9488372093025</v>
      </c>
      <c r="O132" s="247"/>
      <c r="P132" s="249">
        <f t="shared" ref="P132:P139" si="142">$P$24+E132</f>
        <v>365.00930232558153</v>
      </c>
      <c r="Q132" s="249">
        <f t="shared" ref="Q132:Q139" si="143">$Q$24+E132</f>
        <v>376.8837209302327</v>
      </c>
      <c r="R132" s="247">
        <f t="shared" ref="R132:R143" si="144">$R$24+E132</f>
        <v>429.0279069767443</v>
      </c>
      <c r="S132" s="247">
        <f t="shared" ref="S132:S143" si="145">$S$24+E132</f>
        <v>446.58139534883736</v>
      </c>
      <c r="T132" s="247">
        <f t="shared" ref="T132:T143" si="146">$T$24+E132</f>
        <v>514.73023255813973</v>
      </c>
      <c r="U132" s="247">
        <f t="shared" ref="U132:U143" si="147">$U$24+E132</f>
        <v>539.51162790697686</v>
      </c>
      <c r="V132" s="247"/>
      <c r="W132" s="247"/>
      <c r="X132" s="247"/>
      <c r="Y132" s="249">
        <f t="shared" ref="Y132:Y139" si="148">$Y$24+E132</f>
        <v>498.72558139534902</v>
      </c>
      <c r="Z132" s="247">
        <f t="shared" ref="Z132:Z143" si="149">$Z$24+E132</f>
        <v>552.93488372093043</v>
      </c>
      <c r="AA132" s="247"/>
      <c r="AB132" s="249">
        <f t="shared" ref="AB132:AB139" si="150">$AB$24+E132</f>
        <v>498.72558139534902</v>
      </c>
      <c r="AC132" s="247">
        <f t="shared" ref="AC132:AC143" si="151">$AC$24+E132</f>
        <v>550.86976744186063</v>
      </c>
      <c r="AD132" s="249">
        <f t="shared" ref="AD132:AD143" si="152">$AD$24+E132</f>
        <v>556.03255813953501</v>
      </c>
      <c r="AE132" s="247"/>
      <c r="AF132" s="249">
        <f t="shared" ref="AF132:AF139" si="153">$AF$24+E132</f>
        <v>523.5069767441862</v>
      </c>
      <c r="AG132" s="247">
        <f t="shared" ref="AG132:AG143" si="154">$AG$24+E132</f>
        <v>582.87906976744216</v>
      </c>
      <c r="AH132" s="249">
        <f t="shared" ref="AH132:AH143" si="155">$AH$24+E132</f>
        <v>612.82325581395366</v>
      </c>
      <c r="AI132" s="247"/>
    </row>
    <row r="133" spans="1:35" ht="12.75">
      <c r="A133" s="248">
        <v>15</v>
      </c>
      <c r="B133" s="228" t="s">
        <v>902</v>
      </c>
      <c r="C133" s="133" t="s">
        <v>2202</v>
      </c>
      <c r="D133" s="260">
        <v>1</v>
      </c>
      <c r="E133" s="229">
        <f t="shared" si="134"/>
        <v>171.92093023255819</v>
      </c>
      <c r="F133" s="229">
        <v>171.92093023255819</v>
      </c>
      <c r="G133" s="249">
        <f t="shared" si="135"/>
        <v>352.61860465116291</v>
      </c>
      <c r="H133" s="247">
        <f t="shared" si="136"/>
        <v>411.47441860465131</v>
      </c>
      <c r="I133" s="247">
        <f t="shared" si="137"/>
        <v>489.9488372093025</v>
      </c>
      <c r="J133" s="247"/>
      <c r="K133" s="249">
        <f t="shared" si="138"/>
        <v>352.61860465116291</v>
      </c>
      <c r="L133" s="247">
        <f t="shared" si="139"/>
        <v>411.47441860465131</v>
      </c>
      <c r="M133" s="247">
        <f t="shared" si="140"/>
        <v>427.47906976744201</v>
      </c>
      <c r="N133" s="247">
        <f t="shared" si="141"/>
        <v>489.9488372093025</v>
      </c>
      <c r="O133" s="247"/>
      <c r="P133" s="249">
        <f t="shared" si="142"/>
        <v>365.00930232558153</v>
      </c>
      <c r="Q133" s="249">
        <f t="shared" si="143"/>
        <v>376.8837209302327</v>
      </c>
      <c r="R133" s="247">
        <f t="shared" si="144"/>
        <v>429.0279069767443</v>
      </c>
      <c r="S133" s="247">
        <f t="shared" si="145"/>
        <v>446.58139534883736</v>
      </c>
      <c r="T133" s="247">
        <f t="shared" si="146"/>
        <v>514.73023255813973</v>
      </c>
      <c r="U133" s="247">
        <f t="shared" si="147"/>
        <v>539.51162790697686</v>
      </c>
      <c r="V133" s="247"/>
      <c r="W133" s="247"/>
      <c r="X133" s="247"/>
      <c r="Y133" s="249">
        <f t="shared" si="148"/>
        <v>498.72558139534902</v>
      </c>
      <c r="Z133" s="247">
        <f t="shared" si="149"/>
        <v>552.93488372093043</v>
      </c>
      <c r="AA133" s="247"/>
      <c r="AB133" s="249">
        <f t="shared" si="150"/>
        <v>498.72558139534902</v>
      </c>
      <c r="AC133" s="247">
        <f t="shared" si="151"/>
        <v>550.86976744186063</v>
      </c>
      <c r="AD133" s="249">
        <f t="shared" si="152"/>
        <v>556.03255813953501</v>
      </c>
      <c r="AE133" s="247"/>
      <c r="AF133" s="249">
        <f t="shared" si="153"/>
        <v>523.5069767441862</v>
      </c>
      <c r="AG133" s="247">
        <f t="shared" si="154"/>
        <v>582.87906976744216</v>
      </c>
      <c r="AH133" s="249">
        <f t="shared" si="155"/>
        <v>612.82325581395366</v>
      </c>
      <c r="AI133" s="247"/>
    </row>
    <row r="134" spans="1:35" ht="12.75">
      <c r="A134" s="248">
        <v>15</v>
      </c>
      <c r="B134" s="228" t="s">
        <v>903</v>
      </c>
      <c r="C134" s="133" t="s">
        <v>2202</v>
      </c>
      <c r="D134" s="260">
        <v>1.6</v>
      </c>
      <c r="E134" s="229">
        <f t="shared" si="134"/>
        <v>171.92093023255819</v>
      </c>
      <c r="F134" s="229">
        <v>171.92093023255819</v>
      </c>
      <c r="G134" s="249">
        <f t="shared" si="135"/>
        <v>352.61860465116291</v>
      </c>
      <c r="H134" s="247">
        <f t="shared" si="136"/>
        <v>411.47441860465131</v>
      </c>
      <c r="I134" s="247">
        <f t="shared" si="137"/>
        <v>489.9488372093025</v>
      </c>
      <c r="J134" s="247"/>
      <c r="K134" s="249">
        <f t="shared" si="138"/>
        <v>352.61860465116291</v>
      </c>
      <c r="L134" s="247">
        <f t="shared" si="139"/>
        <v>411.47441860465131</v>
      </c>
      <c r="M134" s="247">
        <f t="shared" si="140"/>
        <v>427.47906976744201</v>
      </c>
      <c r="N134" s="247">
        <f t="shared" si="141"/>
        <v>489.9488372093025</v>
      </c>
      <c r="O134" s="247"/>
      <c r="P134" s="249">
        <f t="shared" si="142"/>
        <v>365.00930232558153</v>
      </c>
      <c r="Q134" s="249">
        <f t="shared" si="143"/>
        <v>376.8837209302327</v>
      </c>
      <c r="R134" s="247">
        <f t="shared" si="144"/>
        <v>429.0279069767443</v>
      </c>
      <c r="S134" s="247">
        <f t="shared" si="145"/>
        <v>446.58139534883736</v>
      </c>
      <c r="T134" s="247">
        <f t="shared" si="146"/>
        <v>514.73023255813973</v>
      </c>
      <c r="U134" s="247">
        <f t="shared" si="147"/>
        <v>539.51162790697686</v>
      </c>
      <c r="V134" s="247"/>
      <c r="W134" s="247"/>
      <c r="X134" s="247"/>
      <c r="Y134" s="249">
        <f t="shared" si="148"/>
        <v>498.72558139534902</v>
      </c>
      <c r="Z134" s="247">
        <f t="shared" si="149"/>
        <v>552.93488372093043</v>
      </c>
      <c r="AA134" s="247"/>
      <c r="AB134" s="249">
        <f t="shared" si="150"/>
        <v>498.72558139534902</v>
      </c>
      <c r="AC134" s="247">
        <f t="shared" si="151"/>
        <v>550.86976744186063</v>
      </c>
      <c r="AD134" s="249">
        <f t="shared" si="152"/>
        <v>556.03255813953501</v>
      </c>
      <c r="AE134" s="247"/>
      <c r="AF134" s="249">
        <f t="shared" si="153"/>
        <v>523.5069767441862</v>
      </c>
      <c r="AG134" s="247">
        <f t="shared" si="154"/>
        <v>582.87906976744216</v>
      </c>
      <c r="AH134" s="249">
        <f t="shared" si="155"/>
        <v>612.82325581395366</v>
      </c>
      <c r="AI134" s="247"/>
    </row>
    <row r="135" spans="1:35" ht="12.75">
      <c r="A135" s="248">
        <v>15</v>
      </c>
      <c r="B135" s="228" t="s">
        <v>904</v>
      </c>
      <c r="C135" s="133" t="s">
        <v>2202</v>
      </c>
      <c r="D135" s="260">
        <v>2.5</v>
      </c>
      <c r="E135" s="229">
        <f t="shared" si="134"/>
        <v>171.92093023255819</v>
      </c>
      <c r="F135" s="229">
        <v>171.92093023255819</v>
      </c>
      <c r="G135" s="249">
        <f t="shared" si="135"/>
        <v>352.61860465116291</v>
      </c>
      <c r="H135" s="247">
        <f t="shared" si="136"/>
        <v>411.47441860465131</v>
      </c>
      <c r="I135" s="247">
        <f t="shared" si="137"/>
        <v>489.9488372093025</v>
      </c>
      <c r="J135" s="247"/>
      <c r="K135" s="249">
        <f t="shared" si="138"/>
        <v>352.61860465116291</v>
      </c>
      <c r="L135" s="247">
        <f t="shared" si="139"/>
        <v>411.47441860465131</v>
      </c>
      <c r="M135" s="247">
        <f t="shared" si="140"/>
        <v>427.47906976744201</v>
      </c>
      <c r="N135" s="247">
        <f t="shared" si="141"/>
        <v>489.9488372093025</v>
      </c>
      <c r="O135" s="247"/>
      <c r="P135" s="249">
        <f t="shared" si="142"/>
        <v>365.00930232558153</v>
      </c>
      <c r="Q135" s="249">
        <f t="shared" si="143"/>
        <v>376.8837209302327</v>
      </c>
      <c r="R135" s="247">
        <f t="shared" si="144"/>
        <v>429.0279069767443</v>
      </c>
      <c r="S135" s="247">
        <f t="shared" si="145"/>
        <v>446.58139534883736</v>
      </c>
      <c r="T135" s="247">
        <f t="shared" si="146"/>
        <v>514.73023255813973</v>
      </c>
      <c r="U135" s="247">
        <f t="shared" si="147"/>
        <v>539.51162790697686</v>
      </c>
      <c r="V135" s="247"/>
      <c r="W135" s="247"/>
      <c r="X135" s="247"/>
      <c r="Y135" s="249">
        <f t="shared" si="148"/>
        <v>498.72558139534902</v>
      </c>
      <c r="Z135" s="247">
        <f t="shared" si="149"/>
        <v>552.93488372093043</v>
      </c>
      <c r="AA135" s="247"/>
      <c r="AB135" s="249">
        <f t="shared" si="150"/>
        <v>498.72558139534902</v>
      </c>
      <c r="AC135" s="247">
        <f t="shared" si="151"/>
        <v>550.86976744186063</v>
      </c>
      <c r="AD135" s="249">
        <f t="shared" si="152"/>
        <v>556.03255813953501</v>
      </c>
      <c r="AE135" s="247"/>
      <c r="AF135" s="249">
        <f t="shared" si="153"/>
        <v>523.5069767441862</v>
      </c>
      <c r="AG135" s="247">
        <f t="shared" si="154"/>
        <v>582.87906976744216</v>
      </c>
      <c r="AH135" s="249">
        <f t="shared" si="155"/>
        <v>612.82325581395366</v>
      </c>
      <c r="AI135" s="247"/>
    </row>
    <row r="136" spans="1:35" ht="12.75">
      <c r="A136" s="248">
        <v>15</v>
      </c>
      <c r="B136" s="228" t="s">
        <v>905</v>
      </c>
      <c r="C136" s="133" t="s">
        <v>2202</v>
      </c>
      <c r="D136" s="260">
        <v>4</v>
      </c>
      <c r="E136" s="229">
        <f t="shared" si="134"/>
        <v>171.92093023255819</v>
      </c>
      <c r="F136" s="229">
        <v>171.92093023255819</v>
      </c>
      <c r="G136" s="249">
        <f t="shared" si="135"/>
        <v>352.61860465116291</v>
      </c>
      <c r="H136" s="247">
        <f t="shared" si="136"/>
        <v>411.47441860465131</v>
      </c>
      <c r="I136" s="247">
        <f t="shared" si="137"/>
        <v>489.9488372093025</v>
      </c>
      <c r="J136" s="247"/>
      <c r="K136" s="249">
        <f t="shared" si="138"/>
        <v>352.61860465116291</v>
      </c>
      <c r="L136" s="247">
        <f t="shared" si="139"/>
        <v>411.47441860465131</v>
      </c>
      <c r="M136" s="247">
        <f t="shared" si="140"/>
        <v>427.47906976744201</v>
      </c>
      <c r="N136" s="247">
        <f t="shared" si="141"/>
        <v>489.9488372093025</v>
      </c>
      <c r="O136" s="247"/>
      <c r="P136" s="249">
        <f t="shared" si="142"/>
        <v>365.00930232558153</v>
      </c>
      <c r="Q136" s="249">
        <f t="shared" si="143"/>
        <v>376.8837209302327</v>
      </c>
      <c r="R136" s="247">
        <f t="shared" si="144"/>
        <v>429.0279069767443</v>
      </c>
      <c r="S136" s="247">
        <f t="shared" si="145"/>
        <v>446.58139534883736</v>
      </c>
      <c r="T136" s="247">
        <f t="shared" si="146"/>
        <v>514.73023255813973</v>
      </c>
      <c r="U136" s="247">
        <f t="shared" si="147"/>
        <v>539.51162790697686</v>
      </c>
      <c r="V136" s="247"/>
      <c r="W136" s="247"/>
      <c r="X136" s="247"/>
      <c r="Y136" s="249">
        <f t="shared" si="148"/>
        <v>498.72558139534902</v>
      </c>
      <c r="Z136" s="247">
        <f t="shared" si="149"/>
        <v>552.93488372093043</v>
      </c>
      <c r="AA136" s="247"/>
      <c r="AB136" s="249">
        <f t="shared" si="150"/>
        <v>498.72558139534902</v>
      </c>
      <c r="AC136" s="247">
        <f t="shared" si="151"/>
        <v>550.86976744186063</v>
      </c>
      <c r="AD136" s="249">
        <f t="shared" si="152"/>
        <v>556.03255813953501</v>
      </c>
      <c r="AE136" s="247"/>
      <c r="AF136" s="249">
        <f t="shared" si="153"/>
        <v>523.5069767441862</v>
      </c>
      <c r="AG136" s="247">
        <f t="shared" si="154"/>
        <v>582.87906976744216</v>
      </c>
      <c r="AH136" s="249">
        <f t="shared" si="155"/>
        <v>612.82325581395366</v>
      </c>
      <c r="AI136" s="247"/>
    </row>
    <row r="137" spans="1:35" ht="12.75">
      <c r="A137" s="248">
        <v>20</v>
      </c>
      <c r="B137" s="228" t="s">
        <v>906</v>
      </c>
      <c r="C137" s="133" t="s">
        <v>2202</v>
      </c>
      <c r="D137" s="260">
        <v>6.3</v>
      </c>
      <c r="E137" s="229">
        <f t="shared" si="134"/>
        <v>182.76279069767449</v>
      </c>
      <c r="F137" s="229">
        <v>182.76279069767449</v>
      </c>
      <c r="G137" s="249">
        <f t="shared" si="135"/>
        <v>363.46046511627924</v>
      </c>
      <c r="H137" s="247">
        <f t="shared" si="136"/>
        <v>422.31627906976763</v>
      </c>
      <c r="I137" s="247">
        <f t="shared" si="137"/>
        <v>500.79069767441877</v>
      </c>
      <c r="J137" s="247"/>
      <c r="K137" s="249">
        <f t="shared" si="138"/>
        <v>363.46046511627924</v>
      </c>
      <c r="L137" s="247">
        <f t="shared" si="139"/>
        <v>422.31627906976763</v>
      </c>
      <c r="M137" s="247">
        <f t="shared" si="140"/>
        <v>438.32093023255834</v>
      </c>
      <c r="N137" s="247">
        <f t="shared" si="141"/>
        <v>500.79069767441877</v>
      </c>
      <c r="O137" s="247"/>
      <c r="P137" s="249">
        <f t="shared" si="142"/>
        <v>375.8511627906978</v>
      </c>
      <c r="Q137" s="249">
        <f t="shared" si="143"/>
        <v>387.72558139534897</v>
      </c>
      <c r="R137" s="247">
        <f t="shared" si="144"/>
        <v>439.86976744186063</v>
      </c>
      <c r="S137" s="247">
        <f t="shared" si="145"/>
        <v>457.42325581395369</v>
      </c>
      <c r="T137" s="247">
        <f t="shared" si="146"/>
        <v>525.572093023256</v>
      </c>
      <c r="U137" s="247">
        <f t="shared" si="147"/>
        <v>550.35348837209312</v>
      </c>
      <c r="V137" s="247"/>
      <c r="W137" s="247"/>
      <c r="X137" s="247"/>
      <c r="Y137" s="249">
        <f t="shared" si="148"/>
        <v>509.56744186046535</v>
      </c>
      <c r="Z137" s="247">
        <f t="shared" si="149"/>
        <v>563.7767441860467</v>
      </c>
      <c r="AA137" s="247"/>
      <c r="AB137" s="249">
        <f t="shared" si="150"/>
        <v>509.56744186046535</v>
      </c>
      <c r="AC137" s="247">
        <f t="shared" si="151"/>
        <v>561.71162790697701</v>
      </c>
      <c r="AD137" s="249">
        <f t="shared" si="152"/>
        <v>566.8744186046514</v>
      </c>
      <c r="AE137" s="247"/>
      <c r="AF137" s="249">
        <f t="shared" si="153"/>
        <v>534.34883720930259</v>
      </c>
      <c r="AG137" s="247">
        <f t="shared" si="154"/>
        <v>593.72093023255843</v>
      </c>
      <c r="AH137" s="249">
        <f t="shared" si="155"/>
        <v>623.66511627906993</v>
      </c>
      <c r="AI137" s="247"/>
    </row>
    <row r="138" spans="1:35" ht="12.75">
      <c r="A138" s="248">
        <v>25</v>
      </c>
      <c r="B138" s="228" t="s">
        <v>907</v>
      </c>
      <c r="C138" s="133" t="s">
        <v>2202</v>
      </c>
      <c r="D138" s="260">
        <v>10</v>
      </c>
      <c r="E138" s="229">
        <f t="shared" si="134"/>
        <v>188.9581395348838</v>
      </c>
      <c r="F138" s="229">
        <v>188.9581395348838</v>
      </c>
      <c r="G138" s="249">
        <f t="shared" si="135"/>
        <v>369.65581395348852</v>
      </c>
      <c r="H138" s="247">
        <f t="shared" si="136"/>
        <v>428.51162790697697</v>
      </c>
      <c r="I138" s="247">
        <f t="shared" si="137"/>
        <v>506.9860465116281</v>
      </c>
      <c r="J138" s="247"/>
      <c r="K138" s="249">
        <f t="shared" si="138"/>
        <v>369.65581395348852</v>
      </c>
      <c r="L138" s="247">
        <f t="shared" si="139"/>
        <v>428.51162790697697</v>
      </c>
      <c r="M138" s="247">
        <f t="shared" si="140"/>
        <v>444.51627906976762</v>
      </c>
      <c r="N138" s="247">
        <f t="shared" si="141"/>
        <v>506.9860465116281</v>
      </c>
      <c r="O138" s="247"/>
      <c r="P138" s="249">
        <f t="shared" si="142"/>
        <v>382.04651162790714</v>
      </c>
      <c r="Q138" s="249">
        <f t="shared" si="143"/>
        <v>393.92093023255831</v>
      </c>
      <c r="R138" s="247">
        <f t="shared" si="144"/>
        <v>446.06511627906991</v>
      </c>
      <c r="S138" s="247">
        <f t="shared" si="145"/>
        <v>463.61860465116297</v>
      </c>
      <c r="T138" s="247">
        <f t="shared" si="146"/>
        <v>531.76744186046528</v>
      </c>
      <c r="U138" s="247">
        <f t="shared" si="147"/>
        <v>556.54883720930252</v>
      </c>
      <c r="V138" s="247"/>
      <c r="W138" s="247"/>
      <c r="X138" s="247"/>
      <c r="Y138" s="249">
        <f t="shared" si="148"/>
        <v>515.76279069767463</v>
      </c>
      <c r="Z138" s="247">
        <f t="shared" si="149"/>
        <v>569.97209302325598</v>
      </c>
      <c r="AA138" s="247"/>
      <c r="AB138" s="249">
        <f t="shared" si="150"/>
        <v>515.76279069767463</v>
      </c>
      <c r="AC138" s="247">
        <f t="shared" si="151"/>
        <v>567.9069767441863</v>
      </c>
      <c r="AD138" s="249">
        <f t="shared" si="152"/>
        <v>573.06976744186068</v>
      </c>
      <c r="AE138" s="247"/>
      <c r="AF138" s="249">
        <f t="shared" si="153"/>
        <v>540.54418604651187</v>
      </c>
      <c r="AG138" s="247">
        <f t="shared" si="154"/>
        <v>599.91627906976771</v>
      </c>
      <c r="AH138" s="249">
        <f t="shared" si="155"/>
        <v>629.86046511627933</v>
      </c>
      <c r="AI138" s="247"/>
    </row>
    <row r="139" spans="1:35" ht="12.75">
      <c r="A139" s="248">
        <v>32</v>
      </c>
      <c r="B139" s="228" t="s">
        <v>908</v>
      </c>
      <c r="C139" s="133" t="s">
        <v>2202</v>
      </c>
      <c r="D139" s="260">
        <v>16</v>
      </c>
      <c r="E139" s="229">
        <f t="shared" si="134"/>
        <v>211.15813953488379</v>
      </c>
      <c r="F139" s="229">
        <v>211.15813953488379</v>
      </c>
      <c r="G139" s="249">
        <f t="shared" si="135"/>
        <v>391.85581395348851</v>
      </c>
      <c r="H139" s="249">
        <f t="shared" si="136"/>
        <v>450.7116279069769</v>
      </c>
      <c r="I139" s="247">
        <f t="shared" si="137"/>
        <v>529.18604651162809</v>
      </c>
      <c r="J139" s="247"/>
      <c r="K139" s="249">
        <f t="shared" si="138"/>
        <v>391.85581395348851</v>
      </c>
      <c r="L139" s="249">
        <f t="shared" si="139"/>
        <v>450.7116279069769</v>
      </c>
      <c r="M139" s="249">
        <f t="shared" si="140"/>
        <v>466.71627906976761</v>
      </c>
      <c r="N139" s="247">
        <f t="shared" si="141"/>
        <v>529.18604651162809</v>
      </c>
      <c r="O139" s="247"/>
      <c r="P139" s="249">
        <f t="shared" si="142"/>
        <v>404.24651162790713</v>
      </c>
      <c r="Q139" s="249">
        <f t="shared" si="143"/>
        <v>416.12093023255829</v>
      </c>
      <c r="R139" s="249">
        <f t="shared" si="144"/>
        <v>468.2651162790699</v>
      </c>
      <c r="S139" s="249">
        <f t="shared" si="145"/>
        <v>485.81860465116296</v>
      </c>
      <c r="T139" s="247">
        <f t="shared" si="146"/>
        <v>553.96744186046521</v>
      </c>
      <c r="U139" s="247">
        <f t="shared" si="147"/>
        <v>578.74883720930245</v>
      </c>
      <c r="V139" s="247"/>
      <c r="W139" s="247"/>
      <c r="X139" s="247"/>
      <c r="Y139" s="249">
        <f t="shared" si="148"/>
        <v>537.96279069767456</v>
      </c>
      <c r="Z139" s="249">
        <f t="shared" si="149"/>
        <v>592.17209302325591</v>
      </c>
      <c r="AA139" s="247"/>
      <c r="AB139" s="249">
        <f t="shared" si="150"/>
        <v>537.96279069767456</v>
      </c>
      <c r="AC139" s="249">
        <f t="shared" si="151"/>
        <v>590.10697674418634</v>
      </c>
      <c r="AD139" s="249">
        <f t="shared" si="152"/>
        <v>595.26976744186072</v>
      </c>
      <c r="AE139" s="247"/>
      <c r="AF139" s="249">
        <f t="shared" si="153"/>
        <v>562.74418604651191</v>
      </c>
      <c r="AG139" s="249">
        <f t="shared" si="154"/>
        <v>622.11627906976764</v>
      </c>
      <c r="AH139" s="249">
        <f t="shared" si="155"/>
        <v>652.06046511627926</v>
      </c>
      <c r="AI139" s="247"/>
    </row>
    <row r="140" spans="1:35" ht="12.75">
      <c r="A140" s="248">
        <v>40</v>
      </c>
      <c r="B140" s="228" t="s">
        <v>909</v>
      </c>
      <c r="C140" s="133" t="s">
        <v>2202</v>
      </c>
      <c r="D140" s="260">
        <v>25</v>
      </c>
      <c r="E140" s="229">
        <f t="shared" si="134"/>
        <v>229.22790697674426</v>
      </c>
      <c r="F140" s="229">
        <v>229.22790697674426</v>
      </c>
      <c r="G140" s="247"/>
      <c r="H140" s="249">
        <f t="shared" si="136"/>
        <v>468.78139534883741</v>
      </c>
      <c r="I140" s="247">
        <f t="shared" si="137"/>
        <v>547.25581395348854</v>
      </c>
      <c r="J140" s="247"/>
      <c r="K140" s="247"/>
      <c r="L140" s="249">
        <f t="shared" si="139"/>
        <v>468.78139534883741</v>
      </c>
      <c r="M140" s="249">
        <f t="shared" si="140"/>
        <v>484.78604651162811</v>
      </c>
      <c r="N140" s="247">
        <f t="shared" si="141"/>
        <v>547.25581395348854</v>
      </c>
      <c r="O140" s="247"/>
      <c r="P140" s="247"/>
      <c r="Q140" s="247"/>
      <c r="R140" s="249">
        <f t="shared" si="144"/>
        <v>486.33488372093041</v>
      </c>
      <c r="S140" s="249">
        <f t="shared" si="145"/>
        <v>503.88837209302346</v>
      </c>
      <c r="T140" s="247">
        <f t="shared" si="146"/>
        <v>572.03720930232578</v>
      </c>
      <c r="U140" s="247">
        <f t="shared" si="147"/>
        <v>596.8186046511629</v>
      </c>
      <c r="V140" s="247"/>
      <c r="W140" s="247"/>
      <c r="X140" s="247"/>
      <c r="Y140" s="247"/>
      <c r="Z140" s="249">
        <f t="shared" si="149"/>
        <v>610.24186046511647</v>
      </c>
      <c r="AA140" s="247"/>
      <c r="AB140" s="247"/>
      <c r="AC140" s="249">
        <f t="shared" si="151"/>
        <v>608.17674418604679</v>
      </c>
      <c r="AD140" s="249">
        <f t="shared" si="152"/>
        <v>613.33953488372117</v>
      </c>
      <c r="AE140" s="247"/>
      <c r="AF140" s="247"/>
      <c r="AG140" s="249">
        <f t="shared" si="154"/>
        <v>640.18604651162821</v>
      </c>
      <c r="AH140" s="249">
        <f t="shared" si="155"/>
        <v>670.13023255813971</v>
      </c>
      <c r="AI140" s="247"/>
    </row>
    <row r="141" spans="1:35" ht="12.75">
      <c r="A141" s="248">
        <v>50</v>
      </c>
      <c r="B141" s="228" t="s">
        <v>910</v>
      </c>
      <c r="C141" s="133" t="s">
        <v>2202</v>
      </c>
      <c r="D141" s="260">
        <v>40</v>
      </c>
      <c r="E141" s="229">
        <f t="shared" si="134"/>
        <v>258.13953488372101</v>
      </c>
      <c r="F141" s="229">
        <v>258.13953488372101</v>
      </c>
      <c r="G141" s="247"/>
      <c r="H141" s="249">
        <f t="shared" si="136"/>
        <v>497.69302325581418</v>
      </c>
      <c r="I141" s="247">
        <f t="shared" si="137"/>
        <v>576.16744186046526</v>
      </c>
      <c r="J141" s="247"/>
      <c r="K141" s="247"/>
      <c r="L141" s="249">
        <f t="shared" si="139"/>
        <v>497.69302325581418</v>
      </c>
      <c r="M141" s="249">
        <f t="shared" si="140"/>
        <v>513.69767441860483</v>
      </c>
      <c r="N141" s="247">
        <f t="shared" si="141"/>
        <v>576.16744186046526</v>
      </c>
      <c r="O141" s="247"/>
      <c r="P141" s="247"/>
      <c r="Q141" s="247"/>
      <c r="R141" s="249">
        <f t="shared" si="144"/>
        <v>515.24651162790713</v>
      </c>
      <c r="S141" s="249">
        <f t="shared" si="145"/>
        <v>532.80000000000018</v>
      </c>
      <c r="T141" s="247">
        <f t="shared" si="146"/>
        <v>600.9488372093025</v>
      </c>
      <c r="U141" s="247">
        <f t="shared" si="147"/>
        <v>625.73023255813973</v>
      </c>
      <c r="V141" s="247"/>
      <c r="W141" s="247"/>
      <c r="X141" s="247"/>
      <c r="Y141" s="247"/>
      <c r="Z141" s="249">
        <f t="shared" si="149"/>
        <v>639.15348837209319</v>
      </c>
      <c r="AA141" s="247"/>
      <c r="AB141" s="247"/>
      <c r="AC141" s="249">
        <f t="shared" si="151"/>
        <v>637.08837209302351</v>
      </c>
      <c r="AD141" s="249">
        <f t="shared" si="152"/>
        <v>642.25116279069789</v>
      </c>
      <c r="AE141" s="247"/>
      <c r="AF141" s="247"/>
      <c r="AG141" s="249">
        <f t="shared" si="154"/>
        <v>669.09767441860492</v>
      </c>
      <c r="AH141" s="249">
        <f t="shared" si="155"/>
        <v>699.04186046511654</v>
      </c>
      <c r="AI141" s="247"/>
    </row>
    <row r="142" spans="1:35" ht="12.75">
      <c r="A142" s="247">
        <v>65</v>
      </c>
      <c r="B142" s="228" t="s">
        <v>911</v>
      </c>
      <c r="C142" s="133" t="s">
        <v>2202</v>
      </c>
      <c r="D142" s="282">
        <v>58</v>
      </c>
      <c r="E142" s="229">
        <f t="shared" si="134"/>
        <v>368.10697674418617</v>
      </c>
      <c r="F142" s="229">
        <v>368.10697674418617</v>
      </c>
      <c r="G142" s="247"/>
      <c r="H142" s="249">
        <f t="shared" si="136"/>
        <v>607.66046511627928</v>
      </c>
      <c r="I142" s="249">
        <f t="shared" si="137"/>
        <v>686.13488372093047</v>
      </c>
      <c r="J142" s="247"/>
      <c r="K142" s="247"/>
      <c r="L142" s="249">
        <f t="shared" si="139"/>
        <v>607.66046511627928</v>
      </c>
      <c r="M142" s="249">
        <f t="shared" si="140"/>
        <v>623.66511627906993</v>
      </c>
      <c r="N142" s="249">
        <f t="shared" si="141"/>
        <v>686.13488372093047</v>
      </c>
      <c r="O142" s="247"/>
      <c r="P142" s="247"/>
      <c r="Q142" s="247"/>
      <c r="R142" s="249">
        <f t="shared" si="144"/>
        <v>625.21395348837223</v>
      </c>
      <c r="S142" s="249">
        <f t="shared" si="145"/>
        <v>642.7674418604654</v>
      </c>
      <c r="T142" s="249">
        <f t="shared" si="146"/>
        <v>710.9162790697676</v>
      </c>
      <c r="U142" s="249">
        <f t="shared" si="147"/>
        <v>735.69767441860483</v>
      </c>
      <c r="V142" s="248"/>
      <c r="W142" s="248"/>
      <c r="X142" s="248"/>
      <c r="Y142" s="248"/>
      <c r="Z142" s="249">
        <f t="shared" si="149"/>
        <v>749.12093023255829</v>
      </c>
      <c r="AA142" s="248"/>
      <c r="AB142" s="248"/>
      <c r="AC142" s="249">
        <f t="shared" si="151"/>
        <v>747.05581395348872</v>
      </c>
      <c r="AD142" s="249">
        <f t="shared" si="152"/>
        <v>752.2186046511631</v>
      </c>
      <c r="AE142" s="248"/>
      <c r="AF142" s="248"/>
      <c r="AG142" s="249">
        <f t="shared" si="154"/>
        <v>779.06511627907003</v>
      </c>
      <c r="AH142" s="249">
        <f t="shared" si="155"/>
        <v>809.00930232558164</v>
      </c>
      <c r="AI142" s="248"/>
    </row>
    <row r="143" spans="1:35" ht="12.75">
      <c r="A143" s="247">
        <v>80</v>
      </c>
      <c r="B143" s="228" t="s">
        <v>912</v>
      </c>
      <c r="C143" s="133" t="s">
        <v>2202</v>
      </c>
      <c r="D143" s="282">
        <v>90</v>
      </c>
      <c r="E143" s="229">
        <f t="shared" si="134"/>
        <v>481.17209302325591</v>
      </c>
      <c r="F143" s="229">
        <v>481.17209302325591</v>
      </c>
      <c r="G143" s="247"/>
      <c r="H143" s="249">
        <f t="shared" si="136"/>
        <v>720.72558139534908</v>
      </c>
      <c r="I143" s="249">
        <f t="shared" si="137"/>
        <v>799.20000000000027</v>
      </c>
      <c r="J143" s="247"/>
      <c r="K143" s="247"/>
      <c r="L143" s="249">
        <f t="shared" si="139"/>
        <v>720.72558139534908</v>
      </c>
      <c r="M143" s="249">
        <f t="shared" si="140"/>
        <v>736.73023255813973</v>
      </c>
      <c r="N143" s="249">
        <f t="shared" si="141"/>
        <v>799.20000000000027</v>
      </c>
      <c r="O143" s="247"/>
      <c r="P143" s="247"/>
      <c r="Q143" s="247"/>
      <c r="R143" s="249">
        <f t="shared" si="144"/>
        <v>738.27906976744202</v>
      </c>
      <c r="S143" s="249">
        <f t="shared" si="145"/>
        <v>755.83255813953508</v>
      </c>
      <c r="T143" s="249">
        <f t="shared" si="146"/>
        <v>823.9813953488374</v>
      </c>
      <c r="U143" s="249">
        <f t="shared" si="147"/>
        <v>848.76279069767452</v>
      </c>
      <c r="V143" s="248"/>
      <c r="W143" s="248"/>
      <c r="X143" s="248"/>
      <c r="Y143" s="248"/>
      <c r="Z143" s="249">
        <f t="shared" si="149"/>
        <v>862.18604651162809</v>
      </c>
      <c r="AA143" s="248"/>
      <c r="AB143" s="248"/>
      <c r="AC143" s="249">
        <f t="shared" si="151"/>
        <v>860.12093023255841</v>
      </c>
      <c r="AD143" s="249">
        <f t="shared" si="152"/>
        <v>865.28372093023279</v>
      </c>
      <c r="AE143" s="248"/>
      <c r="AF143" s="248"/>
      <c r="AG143" s="249">
        <f t="shared" si="154"/>
        <v>892.13023255813982</v>
      </c>
      <c r="AH143" s="249">
        <f t="shared" si="155"/>
        <v>922.07441860465133</v>
      </c>
      <c r="AI143" s="248"/>
    </row>
    <row r="144" spans="1:35" ht="12.75">
      <c r="A144" s="248">
        <v>100</v>
      </c>
      <c r="B144" s="228" t="s">
        <v>913</v>
      </c>
      <c r="C144" s="133" t="s">
        <v>2202</v>
      </c>
      <c r="D144" s="260">
        <v>145</v>
      </c>
      <c r="E144" s="229">
        <f t="shared" si="134"/>
        <v>754.2837209302329</v>
      </c>
      <c r="F144" s="229">
        <v>754.2837209302329</v>
      </c>
      <c r="G144" s="247"/>
      <c r="H144" s="247"/>
      <c r="I144" s="247"/>
      <c r="J144" s="249">
        <f>$J$24+E144</f>
        <v>1237.5209302325586</v>
      </c>
      <c r="K144" s="247"/>
      <c r="L144" s="247"/>
      <c r="M144" s="247"/>
      <c r="N144" s="247"/>
      <c r="O144" s="249">
        <f>$O$24+E144</f>
        <v>1237.5209302325586</v>
      </c>
      <c r="P144" s="247"/>
      <c r="Q144" s="247"/>
      <c r="R144" s="247"/>
      <c r="S144" s="248"/>
      <c r="T144" s="248"/>
      <c r="U144" s="248"/>
      <c r="V144" s="249">
        <f>$V$24+E144</f>
        <v>1273.6604651162795</v>
      </c>
      <c r="W144" s="249">
        <f>$W$24+E144</f>
        <v>1308.2511627906983</v>
      </c>
      <c r="X144" s="249">
        <f>$X$24+E144</f>
        <v>1426.9953488372098</v>
      </c>
      <c r="Y144" s="247"/>
      <c r="Z144" s="248"/>
      <c r="AA144" s="249">
        <f>$AA$24+E144</f>
        <v>1501.3395348837216</v>
      </c>
      <c r="AB144" s="247"/>
      <c r="AC144" s="248"/>
      <c r="AD144" s="248"/>
      <c r="AE144" s="249">
        <f>$AE$24+E144</f>
        <v>1499.2744186046518</v>
      </c>
      <c r="AF144" s="247"/>
      <c r="AG144" s="248"/>
      <c r="AH144" s="248"/>
      <c r="AI144" s="249">
        <f>$AI$24+E144</f>
        <v>1560.7116279069774</v>
      </c>
    </row>
    <row r="145" spans="1:35" ht="11.25">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c r="AE145" s="39"/>
      <c r="AF145" s="39"/>
      <c r="AG145" s="39"/>
      <c r="AH145" s="39"/>
      <c r="AI145" s="39"/>
    </row>
    <row r="146" spans="1:35" ht="15">
      <c r="A146" s="310" t="s">
        <v>2132</v>
      </c>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c r="AE146" s="39"/>
      <c r="AF146" s="39"/>
      <c r="AG146" s="39"/>
      <c r="AH146" s="39"/>
      <c r="AI146" s="39"/>
    </row>
    <row r="147" spans="1:35" ht="12.75">
      <c r="A147" s="248">
        <v>40</v>
      </c>
      <c r="B147" s="307" t="s">
        <v>881</v>
      </c>
      <c r="C147" s="323" t="s">
        <v>2203</v>
      </c>
      <c r="D147" s="260">
        <v>25</v>
      </c>
      <c r="E147" s="229">
        <f t="shared" ref="E147:E153" si="156">F147*(1+$AI$12)*(1-$AI$11)</f>
        <v>1159.5627906976747</v>
      </c>
      <c r="F147" s="229">
        <v>1159.5627906976747</v>
      </c>
      <c r="G147" s="247"/>
      <c r="H147" s="249">
        <f>$H$24+E147</f>
        <v>1399.1162790697679</v>
      </c>
      <c r="I147" s="249">
        <f>$I$24+E147</f>
        <v>1477.5906976744191</v>
      </c>
      <c r="J147" s="247"/>
      <c r="K147" s="247"/>
      <c r="L147" s="249">
        <f>$L$24+E147</f>
        <v>1399.1162790697679</v>
      </c>
      <c r="M147" s="249">
        <f>$M$24+E147</f>
        <v>1415.1209302325585</v>
      </c>
      <c r="N147" s="249">
        <f>$N$24+E147</f>
        <v>1477.5906976744191</v>
      </c>
      <c r="O147" s="247"/>
      <c r="P147" s="247"/>
      <c r="Q147" s="247"/>
      <c r="R147" s="249">
        <f>$R$24+E147</f>
        <v>1416.6697674418608</v>
      </c>
      <c r="S147" s="249">
        <f>$S$24+E147</f>
        <v>1434.223255813954</v>
      </c>
      <c r="T147" s="249">
        <f>$T$24+E147</f>
        <v>1502.3720930232562</v>
      </c>
      <c r="U147" s="249">
        <f>$U$24+E147</f>
        <v>1527.1534883720933</v>
      </c>
      <c r="V147" s="247"/>
      <c r="W147" s="247"/>
      <c r="X147" s="247"/>
      <c r="Y147" s="247"/>
      <c r="Z147" s="249">
        <f>$Z$24+E147</f>
        <v>1540.5767441860469</v>
      </c>
      <c r="AA147" s="247"/>
      <c r="AB147" s="247"/>
      <c r="AC147" s="249">
        <f>$AC$24+E147</f>
        <v>1538.5116279069771</v>
      </c>
      <c r="AD147" s="249">
        <f>$AD$24+E147</f>
        <v>1543.6744186046517</v>
      </c>
      <c r="AE147" s="247"/>
      <c r="AF147" s="247"/>
      <c r="AG147" s="249">
        <f>$AG$24+E147</f>
        <v>1570.5209302325586</v>
      </c>
      <c r="AH147" s="249">
        <f>$AH$24+E147</f>
        <v>1600.4651162790701</v>
      </c>
      <c r="AI147" s="247"/>
    </row>
    <row r="148" spans="1:35" ht="12.75">
      <c r="A148" s="248">
        <v>50</v>
      </c>
      <c r="B148" s="307" t="s">
        <v>882</v>
      </c>
      <c r="C148" s="323" t="s">
        <v>2203</v>
      </c>
      <c r="D148" s="260">
        <v>40</v>
      </c>
      <c r="E148" s="229">
        <f t="shared" si="156"/>
        <v>1463.651162790698</v>
      </c>
      <c r="F148" s="229">
        <v>1463.651162790698</v>
      </c>
      <c r="G148" s="247"/>
      <c r="H148" s="249">
        <f>$H$24+E148</f>
        <v>1703.2046511627912</v>
      </c>
      <c r="I148" s="249">
        <f>$I$24+E148</f>
        <v>1781.6790697674423</v>
      </c>
      <c r="J148" s="247"/>
      <c r="K148" s="247"/>
      <c r="L148" s="249">
        <f>$L$24+E148</f>
        <v>1703.2046511627912</v>
      </c>
      <c r="M148" s="249">
        <f>$M$24+E148</f>
        <v>1719.2093023255818</v>
      </c>
      <c r="N148" s="249">
        <f>$N$24+E148</f>
        <v>1781.6790697674423</v>
      </c>
      <c r="O148" s="247"/>
      <c r="P148" s="247"/>
      <c r="Q148" s="247"/>
      <c r="R148" s="249">
        <f>$R$24+E148</f>
        <v>1720.7581395348841</v>
      </c>
      <c r="S148" s="249">
        <f>$S$24+E148</f>
        <v>1738.3116279069773</v>
      </c>
      <c r="T148" s="249">
        <f>$T$24+E148</f>
        <v>1806.4604651162795</v>
      </c>
      <c r="U148" s="249">
        <f>$U$24+E148</f>
        <v>1831.2418604651166</v>
      </c>
      <c r="V148" s="247"/>
      <c r="W148" s="247"/>
      <c r="X148" s="247"/>
      <c r="Y148" s="247"/>
      <c r="Z148" s="249">
        <f>$Z$24+E148</f>
        <v>1844.6651162790702</v>
      </c>
      <c r="AA148" s="247"/>
      <c r="AB148" s="247"/>
      <c r="AC148" s="249">
        <f>$AC$24+E148</f>
        <v>1842.6000000000004</v>
      </c>
      <c r="AD148" s="249">
        <f>$AD$24+E148</f>
        <v>1847.762790697675</v>
      </c>
      <c r="AE148" s="247"/>
      <c r="AF148" s="247"/>
      <c r="AG148" s="249">
        <f>$AG$24+E148</f>
        <v>1874.6093023255819</v>
      </c>
      <c r="AH148" s="249">
        <f>$AH$24+E148</f>
        <v>1904.5534883720934</v>
      </c>
      <c r="AI148" s="247"/>
    </row>
    <row r="149" spans="1:35" ht="12.75">
      <c r="A149" s="248">
        <v>65</v>
      </c>
      <c r="B149" s="307" t="s">
        <v>883</v>
      </c>
      <c r="C149" s="323" t="s">
        <v>2203</v>
      </c>
      <c r="D149" s="260">
        <v>58</v>
      </c>
      <c r="E149" s="229">
        <f t="shared" si="156"/>
        <v>1912.8139534883726</v>
      </c>
      <c r="F149" s="229">
        <v>1912.8139534883726</v>
      </c>
      <c r="G149" s="247"/>
      <c r="H149" s="249">
        <f>$H$24+E149</f>
        <v>2152.3674418604655</v>
      </c>
      <c r="I149" s="249">
        <f>$I$24+E149</f>
        <v>2230.841860465117</v>
      </c>
      <c r="J149" s="247"/>
      <c r="K149" s="247"/>
      <c r="L149" s="249">
        <f>$L$24+E149</f>
        <v>2152.3674418604655</v>
      </c>
      <c r="M149" s="249">
        <f>$M$24+E149</f>
        <v>2168.3720930232566</v>
      </c>
      <c r="N149" s="249">
        <f>$N$24+E149</f>
        <v>2230.841860465117</v>
      </c>
      <c r="O149" s="247"/>
      <c r="P149" s="247"/>
      <c r="Q149" s="247"/>
      <c r="R149" s="249">
        <f>$R$24+E149</f>
        <v>2169.9209302325589</v>
      </c>
      <c r="S149" s="249">
        <f>$S$24+E149</f>
        <v>2187.4744186046519</v>
      </c>
      <c r="T149" s="249">
        <f>$T$24+E149</f>
        <v>2255.6232558139541</v>
      </c>
      <c r="U149" s="249">
        <f>$U$24+E149</f>
        <v>2280.4046511627912</v>
      </c>
      <c r="V149" s="247"/>
      <c r="W149" s="247"/>
      <c r="X149" s="247"/>
      <c r="Y149" s="247"/>
      <c r="Z149" s="249">
        <f>$Z$24+E149</f>
        <v>2293.827906976745</v>
      </c>
      <c r="AA149" s="247"/>
      <c r="AB149" s="247"/>
      <c r="AC149" s="249">
        <f>$AC$24+E149</f>
        <v>2291.762790697675</v>
      </c>
      <c r="AD149" s="249">
        <f>$AD$24+E149</f>
        <v>2296.9255813953496</v>
      </c>
      <c r="AE149" s="247"/>
      <c r="AF149" s="247"/>
      <c r="AG149" s="249">
        <f>$AG$24+E149</f>
        <v>2323.7720930232563</v>
      </c>
      <c r="AH149" s="249">
        <f>$AH$24+E149</f>
        <v>2353.716279069768</v>
      </c>
      <c r="AI149" s="247"/>
    </row>
    <row r="150" spans="1:35" ht="12.75">
      <c r="A150" s="248">
        <v>80</v>
      </c>
      <c r="B150" s="307" t="s">
        <v>884</v>
      </c>
      <c r="C150" s="323" t="s">
        <v>2203</v>
      </c>
      <c r="D150" s="260">
        <v>90</v>
      </c>
      <c r="E150" s="229">
        <f t="shared" si="156"/>
        <v>2628.3767441860473</v>
      </c>
      <c r="F150" s="229">
        <v>2628.3767441860473</v>
      </c>
      <c r="G150" s="247"/>
      <c r="H150" s="249">
        <f>$H$24+E150</f>
        <v>2867.9302325581402</v>
      </c>
      <c r="I150" s="249">
        <f>$I$24+E150</f>
        <v>2946.4046511627917</v>
      </c>
      <c r="J150" s="247"/>
      <c r="K150" s="247"/>
      <c r="L150" s="249">
        <f>$L$24+E150</f>
        <v>2867.9302325581402</v>
      </c>
      <c r="M150" s="249">
        <f>$M$24+E150</f>
        <v>2883.9348837209309</v>
      </c>
      <c r="N150" s="249">
        <f>$N$24+E150</f>
        <v>2946.4046511627917</v>
      </c>
      <c r="O150" s="247"/>
      <c r="P150" s="247"/>
      <c r="Q150" s="247"/>
      <c r="R150" s="249">
        <f>$R$24+E150</f>
        <v>2885.4837209302332</v>
      </c>
      <c r="S150" s="249">
        <f>$S$24+E150</f>
        <v>2903.0372093023266</v>
      </c>
      <c r="T150" s="249">
        <f>$T$24+E150</f>
        <v>2971.1860465116288</v>
      </c>
      <c r="U150" s="249">
        <f>$U$24+E150</f>
        <v>2995.9674418604659</v>
      </c>
      <c r="V150" s="247"/>
      <c r="W150" s="247"/>
      <c r="X150" s="247"/>
      <c r="Y150" s="247"/>
      <c r="Z150" s="249">
        <f>$Z$24+E150</f>
        <v>3009.3906976744192</v>
      </c>
      <c r="AA150" s="247"/>
      <c r="AB150" s="247"/>
      <c r="AC150" s="249">
        <f>$AC$24+E150</f>
        <v>3007.3255813953497</v>
      </c>
      <c r="AD150" s="249">
        <f>$AD$24+E150</f>
        <v>3012.4883720930243</v>
      </c>
      <c r="AE150" s="247"/>
      <c r="AF150" s="247"/>
      <c r="AG150" s="249">
        <f>$AG$24+E150</f>
        <v>3039.3348837209314</v>
      </c>
      <c r="AH150" s="249">
        <f>$AH$24+E150</f>
        <v>3069.2790697674427</v>
      </c>
      <c r="AI150" s="247"/>
    </row>
    <row r="151" spans="1:35" ht="12.75">
      <c r="A151" s="247">
        <v>100</v>
      </c>
      <c r="B151" s="307" t="s">
        <v>885</v>
      </c>
      <c r="C151" s="323" t="s">
        <v>2203</v>
      </c>
      <c r="D151" s="282">
        <v>145</v>
      </c>
      <c r="E151" s="229">
        <f t="shared" si="156"/>
        <v>2804.9441860465126</v>
      </c>
      <c r="F151" s="229">
        <v>2804.9441860465126</v>
      </c>
      <c r="G151" s="247"/>
      <c r="H151" s="247"/>
      <c r="I151" s="247"/>
      <c r="J151" s="249">
        <f>$J$24+E151</f>
        <v>3288.1813953488386</v>
      </c>
      <c r="K151" s="247"/>
      <c r="L151" s="247"/>
      <c r="M151" s="247"/>
      <c r="N151" s="247"/>
      <c r="O151" s="249">
        <f>$O$24+E151</f>
        <v>3288.1813953488386</v>
      </c>
      <c r="P151" s="247"/>
      <c r="Q151" s="247"/>
      <c r="R151" s="247"/>
      <c r="S151" s="247"/>
      <c r="T151" s="247"/>
      <c r="U151" s="247"/>
      <c r="V151" s="249">
        <f>$V$24+E151</f>
        <v>3324.3209302325595</v>
      </c>
      <c r="W151" s="249">
        <f>$W$24+E151</f>
        <v>3358.9116279069781</v>
      </c>
      <c r="X151" s="249">
        <f>$X$24+E151</f>
        <v>3477.6558139534895</v>
      </c>
      <c r="Y151" s="247"/>
      <c r="Z151" s="247"/>
      <c r="AA151" s="249">
        <f>$AA$24+E151</f>
        <v>3552.0000000000014</v>
      </c>
      <c r="AB151" s="247"/>
      <c r="AC151" s="247"/>
      <c r="AD151" s="247"/>
      <c r="AE151" s="249">
        <f>$AE$24+E151</f>
        <v>3549.9348837209318</v>
      </c>
      <c r="AF151" s="247"/>
      <c r="AG151" s="247"/>
      <c r="AH151" s="247"/>
      <c r="AI151" s="249">
        <f>$AI$24+E151</f>
        <v>3611.3720930232571</v>
      </c>
    </row>
    <row r="152" spans="1:35" ht="12.75">
      <c r="A152" s="247">
        <v>125</v>
      </c>
      <c r="B152" s="307" t="s">
        <v>886</v>
      </c>
      <c r="C152" s="323" t="s">
        <v>2203</v>
      </c>
      <c r="D152" s="282">
        <v>220</v>
      </c>
      <c r="E152" s="229">
        <f t="shared" si="156"/>
        <v>4373.4000000000015</v>
      </c>
      <c r="F152" s="229">
        <v>4373.4000000000015</v>
      </c>
      <c r="G152" s="247"/>
      <c r="H152" s="247"/>
      <c r="I152" s="247"/>
      <c r="J152" s="249">
        <f>$J$24+E152</f>
        <v>4856.6372093023274</v>
      </c>
      <c r="K152" s="247"/>
      <c r="L152" s="247"/>
      <c r="M152" s="247"/>
      <c r="N152" s="247"/>
      <c r="O152" s="249">
        <f>$O$24+E152</f>
        <v>4856.6372093023274</v>
      </c>
      <c r="P152" s="247"/>
      <c r="Q152" s="247"/>
      <c r="R152" s="247"/>
      <c r="S152" s="247"/>
      <c r="T152" s="247"/>
      <c r="U152" s="247"/>
      <c r="V152" s="249">
        <f>$V$24+E152</f>
        <v>4892.7767441860478</v>
      </c>
      <c r="W152" s="249">
        <f>$W$24+E152</f>
        <v>4927.3674418604669</v>
      </c>
      <c r="X152" s="249">
        <f>$X$24+E152</f>
        <v>5046.1116279069784</v>
      </c>
      <c r="Y152" s="247"/>
      <c r="Z152" s="247"/>
      <c r="AA152" s="247"/>
      <c r="AB152" s="247"/>
      <c r="AC152" s="247"/>
      <c r="AD152" s="247"/>
      <c r="AE152" s="247"/>
      <c r="AF152" s="247"/>
      <c r="AG152" s="247"/>
      <c r="AH152" s="247"/>
      <c r="AI152" s="247"/>
    </row>
    <row r="153" spans="1:35" ht="12.75">
      <c r="A153" s="248">
        <v>150</v>
      </c>
      <c r="B153" s="307" t="s">
        <v>887</v>
      </c>
      <c r="C153" s="323" t="s">
        <v>2203</v>
      </c>
      <c r="D153" s="260">
        <v>320</v>
      </c>
      <c r="E153" s="229">
        <f t="shared" si="156"/>
        <v>5635.1860465116297</v>
      </c>
      <c r="F153" s="229">
        <v>5635.1860465116297</v>
      </c>
      <c r="G153" s="247"/>
      <c r="H153" s="247"/>
      <c r="I153" s="247"/>
      <c r="J153" s="249">
        <f>$J$24+E153</f>
        <v>6118.4232558139556</v>
      </c>
      <c r="K153" s="247"/>
      <c r="L153" s="247"/>
      <c r="M153" s="247"/>
      <c r="N153" s="247"/>
      <c r="O153" s="249">
        <f>$O$24+E153</f>
        <v>6118.4232558139556</v>
      </c>
      <c r="P153" s="247"/>
      <c r="Q153" s="247"/>
      <c r="R153" s="247"/>
      <c r="S153" s="247"/>
      <c r="T153" s="247"/>
      <c r="U153" s="247"/>
      <c r="V153" s="249">
        <f>$V$24+E153</f>
        <v>6154.5627906976761</v>
      </c>
      <c r="W153" s="249">
        <f>$W$24+E153</f>
        <v>6189.1534883720951</v>
      </c>
      <c r="X153" s="249">
        <f>$X$24+E153</f>
        <v>6307.8976744186066</v>
      </c>
      <c r="Y153" s="247"/>
      <c r="Z153" s="247"/>
      <c r="AA153" s="247"/>
      <c r="AB153" s="247"/>
      <c r="AC153" s="247"/>
      <c r="AD153" s="247"/>
      <c r="AE153" s="247"/>
      <c r="AF153" s="247"/>
      <c r="AG153" s="247"/>
      <c r="AH153" s="247"/>
      <c r="AI153" s="247"/>
    </row>
    <row r="154" spans="1:35" ht="11.25">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c r="AE154" s="39"/>
      <c r="AF154" s="39"/>
      <c r="AG154" s="39"/>
      <c r="AH154" s="39"/>
      <c r="AI154" s="39"/>
    </row>
    <row r="155" spans="1:35" ht="15">
      <c r="A155" s="310" t="s">
        <v>2205</v>
      </c>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c r="AE155" s="39"/>
      <c r="AF155" s="39"/>
      <c r="AG155" s="39"/>
      <c r="AH155" s="39"/>
      <c r="AI155" s="39"/>
    </row>
    <row r="156" spans="1:35" ht="12.75">
      <c r="A156" s="248">
        <v>15</v>
      </c>
      <c r="B156" s="307" t="s">
        <v>914</v>
      </c>
      <c r="C156" s="323" t="s">
        <v>2204</v>
      </c>
      <c r="D156" s="260">
        <v>0.4</v>
      </c>
      <c r="E156" s="229">
        <f t="shared" ref="E156:E174" si="157">F156*(1+$AI$12)*(1-$AI$11)</f>
        <v>398.05116279069779</v>
      </c>
      <c r="F156" s="229">
        <v>398.05116279069779</v>
      </c>
      <c r="G156" s="249">
        <f t="shared" ref="G156:G167" si="158">$G$24+E156</f>
        <v>578.74883720930256</v>
      </c>
      <c r="H156" s="247">
        <f t="shared" ref="H156:H174" si="159">$H$24+E156</f>
        <v>637.6046511627909</v>
      </c>
      <c r="I156" s="247">
        <f t="shared" ref="I156:I174" si="160">$I$24+E156</f>
        <v>716.07906976744209</v>
      </c>
      <c r="J156" s="247"/>
      <c r="K156" s="249">
        <f t="shared" ref="K156:K167" si="161">$K$24+E156</f>
        <v>578.74883720930256</v>
      </c>
      <c r="L156" s="247">
        <f t="shared" ref="L156:L174" si="162">$L$24+E156</f>
        <v>637.6046511627909</v>
      </c>
      <c r="M156" s="247">
        <f t="shared" ref="M156:M174" si="163">$M$24+E156</f>
        <v>653.60930232558167</v>
      </c>
      <c r="N156" s="247">
        <f t="shared" ref="N156:N174" si="164">$N$24+E156</f>
        <v>716.07906976744209</v>
      </c>
      <c r="O156" s="247"/>
      <c r="P156" s="249">
        <f t="shared" ref="P156:P167" si="165">$P$24+E156</f>
        <v>591.13953488372113</v>
      </c>
      <c r="Q156" s="249">
        <f t="shared" ref="Q156:Q167" si="166">$Q$24+E156</f>
        <v>603.01395348837229</v>
      </c>
      <c r="R156" s="247">
        <f t="shared" ref="R156:R174" si="167">$R$24+E156</f>
        <v>655.15813953488396</v>
      </c>
      <c r="S156" s="247">
        <f t="shared" ref="S156:S174" si="168">$S$24+E156</f>
        <v>672.7116279069769</v>
      </c>
      <c r="T156" s="247">
        <f t="shared" ref="T156:T174" si="169">$T$24+E156</f>
        <v>740.86046511627933</v>
      </c>
      <c r="U156" s="247">
        <f t="shared" ref="U156:U174" si="170">$U$24+E156</f>
        <v>765.64186046511645</v>
      </c>
      <c r="V156" s="247"/>
      <c r="W156" s="247"/>
      <c r="X156" s="247"/>
      <c r="Y156" s="249">
        <f t="shared" ref="Y156:Y167" si="171">$Y$24+E156</f>
        <v>724.85581395348868</v>
      </c>
      <c r="Z156" s="247">
        <f t="shared" ref="Z156:Z174" si="172">$Z$24+E156</f>
        <v>779.06511627907003</v>
      </c>
      <c r="AA156" s="247"/>
      <c r="AB156" s="249">
        <f t="shared" ref="AB156:AB167" si="173">$AB$24+E156</f>
        <v>724.85581395348868</v>
      </c>
      <c r="AC156" s="247">
        <f t="shared" ref="AC156:AC174" si="174">$AC$24+E156</f>
        <v>777.00000000000023</v>
      </c>
      <c r="AD156" s="249">
        <f t="shared" ref="AD156:AD174" si="175">$AD$24+E156</f>
        <v>782.16279069767461</v>
      </c>
      <c r="AE156" s="247"/>
      <c r="AF156" s="249">
        <f t="shared" ref="AF156:AF167" si="176">$AF$24+E156</f>
        <v>749.6372093023258</v>
      </c>
      <c r="AG156" s="247">
        <f t="shared" ref="AG156:AG174" si="177">$AG$24+E156</f>
        <v>809.00930232558176</v>
      </c>
      <c r="AH156" s="249">
        <f t="shared" ref="AH156:AH174" si="178">$AH$24+E156</f>
        <v>838.95348837209326</v>
      </c>
      <c r="AI156" s="247"/>
    </row>
    <row r="157" spans="1:35" ht="12.75">
      <c r="A157" s="248">
        <v>15</v>
      </c>
      <c r="B157" s="307" t="s">
        <v>915</v>
      </c>
      <c r="C157" s="323" t="s">
        <v>2204</v>
      </c>
      <c r="D157" s="260">
        <v>0.63</v>
      </c>
      <c r="E157" s="229">
        <f t="shared" si="157"/>
        <v>398.05116279069779</v>
      </c>
      <c r="F157" s="229">
        <v>398.05116279069779</v>
      </c>
      <c r="G157" s="249">
        <f t="shared" si="158"/>
        <v>578.74883720930256</v>
      </c>
      <c r="H157" s="247">
        <f t="shared" si="159"/>
        <v>637.6046511627909</v>
      </c>
      <c r="I157" s="247">
        <f t="shared" si="160"/>
        <v>716.07906976744209</v>
      </c>
      <c r="J157" s="247"/>
      <c r="K157" s="249">
        <f t="shared" si="161"/>
        <v>578.74883720930256</v>
      </c>
      <c r="L157" s="247">
        <f t="shared" si="162"/>
        <v>637.6046511627909</v>
      </c>
      <c r="M157" s="247">
        <f t="shared" si="163"/>
        <v>653.60930232558167</v>
      </c>
      <c r="N157" s="247">
        <f t="shared" si="164"/>
        <v>716.07906976744209</v>
      </c>
      <c r="O157" s="247"/>
      <c r="P157" s="249">
        <f t="shared" si="165"/>
        <v>591.13953488372113</v>
      </c>
      <c r="Q157" s="249">
        <f t="shared" si="166"/>
        <v>603.01395348837229</v>
      </c>
      <c r="R157" s="247">
        <f t="shared" si="167"/>
        <v>655.15813953488396</v>
      </c>
      <c r="S157" s="247">
        <f t="shared" si="168"/>
        <v>672.7116279069769</v>
      </c>
      <c r="T157" s="247">
        <f t="shared" si="169"/>
        <v>740.86046511627933</v>
      </c>
      <c r="U157" s="247">
        <f t="shared" si="170"/>
        <v>765.64186046511645</v>
      </c>
      <c r="V157" s="247"/>
      <c r="W157" s="247"/>
      <c r="X157" s="247"/>
      <c r="Y157" s="249">
        <f t="shared" si="171"/>
        <v>724.85581395348868</v>
      </c>
      <c r="Z157" s="247">
        <f t="shared" si="172"/>
        <v>779.06511627907003</v>
      </c>
      <c r="AA157" s="247"/>
      <c r="AB157" s="249">
        <f t="shared" si="173"/>
        <v>724.85581395348868</v>
      </c>
      <c r="AC157" s="247">
        <f t="shared" si="174"/>
        <v>777.00000000000023</v>
      </c>
      <c r="AD157" s="249">
        <f t="shared" si="175"/>
        <v>782.16279069767461</v>
      </c>
      <c r="AE157" s="247"/>
      <c r="AF157" s="249">
        <f t="shared" si="176"/>
        <v>749.6372093023258</v>
      </c>
      <c r="AG157" s="247">
        <f t="shared" si="177"/>
        <v>809.00930232558176</v>
      </c>
      <c r="AH157" s="249">
        <f t="shared" si="178"/>
        <v>838.95348837209326</v>
      </c>
      <c r="AI157" s="247"/>
    </row>
    <row r="158" spans="1:35" ht="12.75">
      <c r="A158" s="248">
        <v>15</v>
      </c>
      <c r="B158" s="307" t="s">
        <v>916</v>
      </c>
      <c r="C158" s="323" t="s">
        <v>2204</v>
      </c>
      <c r="D158" s="260">
        <v>1</v>
      </c>
      <c r="E158" s="229">
        <f t="shared" si="157"/>
        <v>398.05116279069779</v>
      </c>
      <c r="F158" s="229">
        <v>398.05116279069779</v>
      </c>
      <c r="G158" s="249">
        <f t="shared" si="158"/>
        <v>578.74883720930256</v>
      </c>
      <c r="H158" s="247">
        <f t="shared" si="159"/>
        <v>637.6046511627909</v>
      </c>
      <c r="I158" s="247">
        <f t="shared" si="160"/>
        <v>716.07906976744209</v>
      </c>
      <c r="J158" s="247"/>
      <c r="K158" s="249">
        <f t="shared" si="161"/>
        <v>578.74883720930256</v>
      </c>
      <c r="L158" s="247">
        <f t="shared" si="162"/>
        <v>637.6046511627909</v>
      </c>
      <c r="M158" s="247">
        <f t="shared" si="163"/>
        <v>653.60930232558167</v>
      </c>
      <c r="N158" s="247">
        <f t="shared" si="164"/>
        <v>716.07906976744209</v>
      </c>
      <c r="O158" s="247"/>
      <c r="P158" s="249">
        <f t="shared" si="165"/>
        <v>591.13953488372113</v>
      </c>
      <c r="Q158" s="249">
        <f t="shared" si="166"/>
        <v>603.01395348837229</v>
      </c>
      <c r="R158" s="247">
        <f t="shared" si="167"/>
        <v>655.15813953488396</v>
      </c>
      <c r="S158" s="247">
        <f t="shared" si="168"/>
        <v>672.7116279069769</v>
      </c>
      <c r="T158" s="247">
        <f t="shared" si="169"/>
        <v>740.86046511627933</v>
      </c>
      <c r="U158" s="247">
        <f t="shared" si="170"/>
        <v>765.64186046511645</v>
      </c>
      <c r="V158" s="247"/>
      <c r="W158" s="247"/>
      <c r="X158" s="247"/>
      <c r="Y158" s="249">
        <f t="shared" si="171"/>
        <v>724.85581395348868</v>
      </c>
      <c r="Z158" s="247">
        <f t="shared" si="172"/>
        <v>779.06511627907003</v>
      </c>
      <c r="AA158" s="247"/>
      <c r="AB158" s="249">
        <f t="shared" si="173"/>
        <v>724.85581395348868</v>
      </c>
      <c r="AC158" s="247">
        <f t="shared" si="174"/>
        <v>777.00000000000023</v>
      </c>
      <c r="AD158" s="249">
        <f t="shared" si="175"/>
        <v>782.16279069767461</v>
      </c>
      <c r="AE158" s="247"/>
      <c r="AF158" s="249">
        <f t="shared" si="176"/>
        <v>749.6372093023258</v>
      </c>
      <c r="AG158" s="247">
        <f t="shared" si="177"/>
        <v>809.00930232558176</v>
      </c>
      <c r="AH158" s="249">
        <f t="shared" si="178"/>
        <v>838.95348837209326</v>
      </c>
      <c r="AI158" s="247"/>
    </row>
    <row r="159" spans="1:35" ht="12.75">
      <c r="A159" s="248">
        <v>15</v>
      </c>
      <c r="B159" s="307" t="s">
        <v>917</v>
      </c>
      <c r="C159" s="323" t="s">
        <v>2204</v>
      </c>
      <c r="D159" s="260">
        <v>1.6</v>
      </c>
      <c r="E159" s="229">
        <f t="shared" si="157"/>
        <v>398.05116279069779</v>
      </c>
      <c r="F159" s="229">
        <v>398.05116279069779</v>
      </c>
      <c r="G159" s="249">
        <f t="shared" si="158"/>
        <v>578.74883720930256</v>
      </c>
      <c r="H159" s="247">
        <f t="shared" si="159"/>
        <v>637.6046511627909</v>
      </c>
      <c r="I159" s="247">
        <f t="shared" si="160"/>
        <v>716.07906976744209</v>
      </c>
      <c r="J159" s="247"/>
      <c r="K159" s="249">
        <f t="shared" si="161"/>
        <v>578.74883720930256</v>
      </c>
      <c r="L159" s="247">
        <f t="shared" si="162"/>
        <v>637.6046511627909</v>
      </c>
      <c r="M159" s="247">
        <f t="shared" si="163"/>
        <v>653.60930232558167</v>
      </c>
      <c r="N159" s="247">
        <f t="shared" si="164"/>
        <v>716.07906976744209</v>
      </c>
      <c r="O159" s="247"/>
      <c r="P159" s="249">
        <f t="shared" si="165"/>
        <v>591.13953488372113</v>
      </c>
      <c r="Q159" s="249">
        <f t="shared" si="166"/>
        <v>603.01395348837229</v>
      </c>
      <c r="R159" s="247">
        <f t="shared" si="167"/>
        <v>655.15813953488396</v>
      </c>
      <c r="S159" s="247">
        <f t="shared" si="168"/>
        <v>672.7116279069769</v>
      </c>
      <c r="T159" s="247">
        <f t="shared" si="169"/>
        <v>740.86046511627933</v>
      </c>
      <c r="U159" s="247">
        <f t="shared" si="170"/>
        <v>765.64186046511645</v>
      </c>
      <c r="V159" s="247"/>
      <c r="W159" s="247"/>
      <c r="X159" s="247"/>
      <c r="Y159" s="249">
        <f t="shared" si="171"/>
        <v>724.85581395348868</v>
      </c>
      <c r="Z159" s="247">
        <f t="shared" si="172"/>
        <v>779.06511627907003</v>
      </c>
      <c r="AA159" s="247"/>
      <c r="AB159" s="249">
        <f t="shared" si="173"/>
        <v>724.85581395348868</v>
      </c>
      <c r="AC159" s="247">
        <f t="shared" si="174"/>
        <v>777.00000000000023</v>
      </c>
      <c r="AD159" s="249">
        <f t="shared" si="175"/>
        <v>782.16279069767461</v>
      </c>
      <c r="AE159" s="247"/>
      <c r="AF159" s="249">
        <f t="shared" si="176"/>
        <v>749.6372093023258</v>
      </c>
      <c r="AG159" s="247">
        <f t="shared" si="177"/>
        <v>809.00930232558176</v>
      </c>
      <c r="AH159" s="249">
        <f t="shared" si="178"/>
        <v>838.95348837209326</v>
      </c>
      <c r="AI159" s="247"/>
    </row>
    <row r="160" spans="1:35" ht="12.75">
      <c r="A160" s="248">
        <v>15</v>
      </c>
      <c r="B160" s="307" t="s">
        <v>918</v>
      </c>
      <c r="C160" s="323" t="s">
        <v>2204</v>
      </c>
      <c r="D160" s="260">
        <v>2.5</v>
      </c>
      <c r="E160" s="229">
        <f t="shared" si="157"/>
        <v>398.05116279069779</v>
      </c>
      <c r="F160" s="229">
        <v>398.05116279069779</v>
      </c>
      <c r="G160" s="249">
        <f t="shared" si="158"/>
        <v>578.74883720930256</v>
      </c>
      <c r="H160" s="247">
        <f t="shared" si="159"/>
        <v>637.6046511627909</v>
      </c>
      <c r="I160" s="247">
        <f t="shared" si="160"/>
        <v>716.07906976744209</v>
      </c>
      <c r="J160" s="247"/>
      <c r="K160" s="249">
        <f t="shared" si="161"/>
        <v>578.74883720930256</v>
      </c>
      <c r="L160" s="247">
        <f t="shared" si="162"/>
        <v>637.6046511627909</v>
      </c>
      <c r="M160" s="247">
        <f t="shared" si="163"/>
        <v>653.60930232558167</v>
      </c>
      <c r="N160" s="247">
        <f t="shared" si="164"/>
        <v>716.07906976744209</v>
      </c>
      <c r="O160" s="247"/>
      <c r="P160" s="249">
        <f t="shared" si="165"/>
        <v>591.13953488372113</v>
      </c>
      <c r="Q160" s="249">
        <f t="shared" si="166"/>
        <v>603.01395348837229</v>
      </c>
      <c r="R160" s="247">
        <f t="shared" si="167"/>
        <v>655.15813953488396</v>
      </c>
      <c r="S160" s="247">
        <f t="shared" si="168"/>
        <v>672.7116279069769</v>
      </c>
      <c r="T160" s="247">
        <f t="shared" si="169"/>
        <v>740.86046511627933</v>
      </c>
      <c r="U160" s="247">
        <f t="shared" si="170"/>
        <v>765.64186046511645</v>
      </c>
      <c r="V160" s="247"/>
      <c r="W160" s="247"/>
      <c r="X160" s="247"/>
      <c r="Y160" s="249">
        <f t="shared" si="171"/>
        <v>724.85581395348868</v>
      </c>
      <c r="Z160" s="247">
        <f t="shared" si="172"/>
        <v>779.06511627907003</v>
      </c>
      <c r="AA160" s="247"/>
      <c r="AB160" s="249">
        <f t="shared" si="173"/>
        <v>724.85581395348868</v>
      </c>
      <c r="AC160" s="247">
        <f t="shared" si="174"/>
        <v>777.00000000000023</v>
      </c>
      <c r="AD160" s="249">
        <f t="shared" si="175"/>
        <v>782.16279069767461</v>
      </c>
      <c r="AE160" s="247"/>
      <c r="AF160" s="249">
        <f t="shared" si="176"/>
        <v>749.6372093023258</v>
      </c>
      <c r="AG160" s="247">
        <f t="shared" si="177"/>
        <v>809.00930232558176</v>
      </c>
      <c r="AH160" s="249">
        <f t="shared" si="178"/>
        <v>838.95348837209326</v>
      </c>
      <c r="AI160" s="247"/>
    </row>
    <row r="161" spans="1:35" ht="12.75">
      <c r="A161" s="248">
        <v>15</v>
      </c>
      <c r="B161" s="307" t="s">
        <v>919</v>
      </c>
      <c r="C161" s="323" t="s">
        <v>2204</v>
      </c>
      <c r="D161" s="260">
        <v>4</v>
      </c>
      <c r="E161" s="229">
        <f t="shared" si="157"/>
        <v>398.05116279069779</v>
      </c>
      <c r="F161" s="229">
        <v>398.05116279069779</v>
      </c>
      <c r="G161" s="249">
        <f t="shared" si="158"/>
        <v>578.74883720930256</v>
      </c>
      <c r="H161" s="247">
        <f t="shared" si="159"/>
        <v>637.6046511627909</v>
      </c>
      <c r="I161" s="247">
        <f t="shared" si="160"/>
        <v>716.07906976744209</v>
      </c>
      <c r="J161" s="247"/>
      <c r="K161" s="249">
        <f t="shared" si="161"/>
        <v>578.74883720930256</v>
      </c>
      <c r="L161" s="247">
        <f t="shared" si="162"/>
        <v>637.6046511627909</v>
      </c>
      <c r="M161" s="247">
        <f t="shared" si="163"/>
        <v>653.60930232558167</v>
      </c>
      <c r="N161" s="247">
        <f t="shared" si="164"/>
        <v>716.07906976744209</v>
      </c>
      <c r="O161" s="247"/>
      <c r="P161" s="249">
        <f t="shared" si="165"/>
        <v>591.13953488372113</v>
      </c>
      <c r="Q161" s="249">
        <f t="shared" si="166"/>
        <v>603.01395348837229</v>
      </c>
      <c r="R161" s="247">
        <f t="shared" si="167"/>
        <v>655.15813953488396</v>
      </c>
      <c r="S161" s="247">
        <f t="shared" si="168"/>
        <v>672.7116279069769</v>
      </c>
      <c r="T161" s="247">
        <f t="shared" si="169"/>
        <v>740.86046511627933</v>
      </c>
      <c r="U161" s="247">
        <f t="shared" si="170"/>
        <v>765.64186046511645</v>
      </c>
      <c r="V161" s="247"/>
      <c r="W161" s="247"/>
      <c r="X161" s="247"/>
      <c r="Y161" s="249">
        <f t="shared" si="171"/>
        <v>724.85581395348868</v>
      </c>
      <c r="Z161" s="247">
        <f t="shared" si="172"/>
        <v>779.06511627907003</v>
      </c>
      <c r="AA161" s="247"/>
      <c r="AB161" s="249">
        <f t="shared" si="173"/>
        <v>724.85581395348868</v>
      </c>
      <c r="AC161" s="247">
        <f t="shared" si="174"/>
        <v>777.00000000000023</v>
      </c>
      <c r="AD161" s="249">
        <f t="shared" si="175"/>
        <v>782.16279069767461</v>
      </c>
      <c r="AE161" s="247"/>
      <c r="AF161" s="249">
        <f t="shared" si="176"/>
        <v>749.6372093023258</v>
      </c>
      <c r="AG161" s="247">
        <f t="shared" si="177"/>
        <v>809.00930232558176</v>
      </c>
      <c r="AH161" s="249">
        <f t="shared" si="178"/>
        <v>838.95348837209326</v>
      </c>
      <c r="AI161" s="247"/>
    </row>
    <row r="162" spans="1:35" ht="12.75">
      <c r="A162" s="248">
        <v>20</v>
      </c>
      <c r="B162" s="307" t="s">
        <v>920</v>
      </c>
      <c r="C162" s="323" t="s">
        <v>2204</v>
      </c>
      <c r="D162" s="260">
        <v>4</v>
      </c>
      <c r="E162" s="229">
        <f t="shared" si="157"/>
        <v>444.51627906976762</v>
      </c>
      <c r="F162" s="229">
        <v>444.51627906976762</v>
      </c>
      <c r="G162" s="249">
        <f t="shared" si="158"/>
        <v>625.21395348837234</v>
      </c>
      <c r="H162" s="247">
        <f t="shared" si="159"/>
        <v>684.06976744186079</v>
      </c>
      <c r="I162" s="247">
        <f t="shared" si="160"/>
        <v>762.54418604651187</v>
      </c>
      <c r="J162" s="247"/>
      <c r="K162" s="249">
        <f t="shared" si="161"/>
        <v>625.21395348837234</v>
      </c>
      <c r="L162" s="247">
        <f t="shared" si="162"/>
        <v>684.06976744186079</v>
      </c>
      <c r="M162" s="247">
        <f t="shared" si="163"/>
        <v>700.07441860465144</v>
      </c>
      <c r="N162" s="247">
        <f t="shared" si="164"/>
        <v>762.54418604651187</v>
      </c>
      <c r="O162" s="247"/>
      <c r="P162" s="249">
        <f t="shared" si="165"/>
        <v>637.60465116279101</v>
      </c>
      <c r="Q162" s="249">
        <f t="shared" si="166"/>
        <v>649.47906976744207</v>
      </c>
      <c r="R162" s="247">
        <f t="shared" si="167"/>
        <v>701.62325581395373</v>
      </c>
      <c r="S162" s="247">
        <f t="shared" si="168"/>
        <v>719.17674418604679</v>
      </c>
      <c r="T162" s="247">
        <f t="shared" si="169"/>
        <v>787.3255813953491</v>
      </c>
      <c r="U162" s="247">
        <f t="shared" si="170"/>
        <v>812.10697674418634</v>
      </c>
      <c r="V162" s="247"/>
      <c r="W162" s="247"/>
      <c r="X162" s="247"/>
      <c r="Y162" s="249">
        <f t="shared" si="171"/>
        <v>771.32093023255845</v>
      </c>
      <c r="Z162" s="247">
        <f t="shared" si="172"/>
        <v>825.5302325581398</v>
      </c>
      <c r="AA162" s="247"/>
      <c r="AB162" s="249">
        <f t="shared" si="173"/>
        <v>771.32093023255845</v>
      </c>
      <c r="AC162" s="247">
        <f t="shared" si="174"/>
        <v>823.46511627907012</v>
      </c>
      <c r="AD162" s="249">
        <f t="shared" si="175"/>
        <v>828.6279069767445</v>
      </c>
      <c r="AE162" s="247"/>
      <c r="AF162" s="249">
        <f t="shared" si="176"/>
        <v>796.10232558139569</v>
      </c>
      <c r="AG162" s="247">
        <f t="shared" si="177"/>
        <v>855.47441860465153</v>
      </c>
      <c r="AH162" s="249">
        <f t="shared" si="178"/>
        <v>885.41860465116315</v>
      </c>
      <c r="AI162" s="247"/>
    </row>
    <row r="163" spans="1:35" ht="12.75">
      <c r="A163" s="248">
        <v>20</v>
      </c>
      <c r="B163" s="307" t="s">
        <v>921</v>
      </c>
      <c r="C163" s="323" t="s">
        <v>2204</v>
      </c>
      <c r="D163" s="260">
        <v>6.3</v>
      </c>
      <c r="E163" s="229">
        <f t="shared" si="157"/>
        <v>444.51627906976762</v>
      </c>
      <c r="F163" s="229">
        <v>444.51627906976762</v>
      </c>
      <c r="G163" s="249">
        <f t="shared" si="158"/>
        <v>625.21395348837234</v>
      </c>
      <c r="H163" s="247">
        <f t="shared" si="159"/>
        <v>684.06976744186079</v>
      </c>
      <c r="I163" s="247">
        <f t="shared" si="160"/>
        <v>762.54418604651187</v>
      </c>
      <c r="J163" s="247"/>
      <c r="K163" s="249">
        <f t="shared" si="161"/>
        <v>625.21395348837234</v>
      </c>
      <c r="L163" s="247">
        <f t="shared" si="162"/>
        <v>684.06976744186079</v>
      </c>
      <c r="M163" s="247">
        <f t="shared" si="163"/>
        <v>700.07441860465144</v>
      </c>
      <c r="N163" s="247">
        <f t="shared" si="164"/>
        <v>762.54418604651187</v>
      </c>
      <c r="O163" s="247"/>
      <c r="P163" s="249">
        <f t="shared" si="165"/>
        <v>637.60465116279101</v>
      </c>
      <c r="Q163" s="249">
        <f t="shared" si="166"/>
        <v>649.47906976744207</v>
      </c>
      <c r="R163" s="247">
        <f t="shared" si="167"/>
        <v>701.62325581395373</v>
      </c>
      <c r="S163" s="247">
        <f t="shared" si="168"/>
        <v>719.17674418604679</v>
      </c>
      <c r="T163" s="247">
        <f t="shared" si="169"/>
        <v>787.3255813953491</v>
      </c>
      <c r="U163" s="247">
        <f t="shared" si="170"/>
        <v>812.10697674418634</v>
      </c>
      <c r="V163" s="247"/>
      <c r="W163" s="247"/>
      <c r="X163" s="247"/>
      <c r="Y163" s="249">
        <f t="shared" si="171"/>
        <v>771.32093023255845</v>
      </c>
      <c r="Z163" s="247">
        <f t="shared" si="172"/>
        <v>825.5302325581398</v>
      </c>
      <c r="AA163" s="247"/>
      <c r="AB163" s="249">
        <f t="shared" si="173"/>
        <v>771.32093023255845</v>
      </c>
      <c r="AC163" s="247">
        <f t="shared" si="174"/>
        <v>823.46511627907012</v>
      </c>
      <c r="AD163" s="249">
        <f t="shared" si="175"/>
        <v>828.6279069767445</v>
      </c>
      <c r="AE163" s="247"/>
      <c r="AF163" s="249">
        <f t="shared" si="176"/>
        <v>796.10232558139569</v>
      </c>
      <c r="AG163" s="247">
        <f t="shared" si="177"/>
        <v>855.47441860465153</v>
      </c>
      <c r="AH163" s="249">
        <f t="shared" si="178"/>
        <v>885.41860465116315</v>
      </c>
      <c r="AI163" s="247"/>
    </row>
    <row r="164" spans="1:35" ht="12.75">
      <c r="A164" s="248">
        <v>25</v>
      </c>
      <c r="B164" s="307" t="s">
        <v>922</v>
      </c>
      <c r="C164" s="323" t="s">
        <v>2204</v>
      </c>
      <c r="D164" s="260">
        <v>6.3</v>
      </c>
      <c r="E164" s="229">
        <f t="shared" si="157"/>
        <v>476.00930232558159</v>
      </c>
      <c r="F164" s="229">
        <v>476.00930232558159</v>
      </c>
      <c r="G164" s="249">
        <f t="shared" si="158"/>
        <v>656.70697674418625</v>
      </c>
      <c r="H164" s="249">
        <f t="shared" si="159"/>
        <v>715.5627906976747</v>
      </c>
      <c r="I164" s="247">
        <f t="shared" si="160"/>
        <v>794.03720930232589</v>
      </c>
      <c r="J164" s="247"/>
      <c r="K164" s="249">
        <f t="shared" si="161"/>
        <v>656.70697674418625</v>
      </c>
      <c r="L164" s="249">
        <f t="shared" si="162"/>
        <v>715.5627906976747</v>
      </c>
      <c r="M164" s="249">
        <f t="shared" si="163"/>
        <v>731.56744186046535</v>
      </c>
      <c r="N164" s="247">
        <f t="shared" si="164"/>
        <v>794.03720930232589</v>
      </c>
      <c r="O164" s="247"/>
      <c r="P164" s="249">
        <f t="shared" si="165"/>
        <v>669.09767441860492</v>
      </c>
      <c r="Q164" s="249">
        <f t="shared" si="166"/>
        <v>680.97209302325609</v>
      </c>
      <c r="R164" s="249">
        <f t="shared" si="167"/>
        <v>733.11627906976764</v>
      </c>
      <c r="S164" s="249">
        <f t="shared" si="168"/>
        <v>750.66976744186081</v>
      </c>
      <c r="T164" s="247">
        <f t="shared" si="169"/>
        <v>818.81860465116301</v>
      </c>
      <c r="U164" s="247">
        <f t="shared" si="170"/>
        <v>843.60000000000025</v>
      </c>
      <c r="V164" s="247"/>
      <c r="W164" s="247"/>
      <c r="X164" s="247"/>
      <c r="Y164" s="249">
        <f t="shared" si="171"/>
        <v>802.81395348837236</v>
      </c>
      <c r="Z164" s="247">
        <f t="shared" si="172"/>
        <v>857.02325581395371</v>
      </c>
      <c r="AA164" s="247"/>
      <c r="AB164" s="249">
        <f t="shared" si="173"/>
        <v>802.81395348837236</v>
      </c>
      <c r="AC164" s="247">
        <f t="shared" si="174"/>
        <v>854.95813953488414</v>
      </c>
      <c r="AD164" s="249">
        <f t="shared" si="175"/>
        <v>860.12093023255852</v>
      </c>
      <c r="AE164" s="247"/>
      <c r="AF164" s="249">
        <f t="shared" si="176"/>
        <v>827.59534883720971</v>
      </c>
      <c r="AG164" s="247">
        <f t="shared" si="177"/>
        <v>886.96744186046544</v>
      </c>
      <c r="AH164" s="249">
        <f t="shared" si="178"/>
        <v>916.91162790697706</v>
      </c>
      <c r="AI164" s="247"/>
    </row>
    <row r="165" spans="1:35" ht="12.75">
      <c r="A165" s="248">
        <v>25</v>
      </c>
      <c r="B165" s="307" t="s">
        <v>923</v>
      </c>
      <c r="C165" s="323" t="s">
        <v>2204</v>
      </c>
      <c r="D165" s="260">
        <v>10</v>
      </c>
      <c r="E165" s="229">
        <f t="shared" si="157"/>
        <v>476.00930232558159</v>
      </c>
      <c r="F165" s="229">
        <v>476.00930232558159</v>
      </c>
      <c r="G165" s="249">
        <f t="shared" si="158"/>
        <v>656.70697674418625</v>
      </c>
      <c r="H165" s="249">
        <f t="shared" si="159"/>
        <v>715.5627906976747</v>
      </c>
      <c r="I165" s="247">
        <f t="shared" si="160"/>
        <v>794.03720930232589</v>
      </c>
      <c r="J165" s="247"/>
      <c r="K165" s="249">
        <f t="shared" si="161"/>
        <v>656.70697674418625</v>
      </c>
      <c r="L165" s="249">
        <f t="shared" si="162"/>
        <v>715.5627906976747</v>
      </c>
      <c r="M165" s="249">
        <f t="shared" si="163"/>
        <v>731.56744186046535</v>
      </c>
      <c r="N165" s="247">
        <f t="shared" si="164"/>
        <v>794.03720930232589</v>
      </c>
      <c r="O165" s="247"/>
      <c r="P165" s="249">
        <f t="shared" si="165"/>
        <v>669.09767441860492</v>
      </c>
      <c r="Q165" s="249">
        <f t="shared" si="166"/>
        <v>680.97209302325609</v>
      </c>
      <c r="R165" s="249">
        <f t="shared" si="167"/>
        <v>733.11627906976764</v>
      </c>
      <c r="S165" s="249">
        <f t="shared" si="168"/>
        <v>750.66976744186081</v>
      </c>
      <c r="T165" s="247">
        <f t="shared" si="169"/>
        <v>818.81860465116301</v>
      </c>
      <c r="U165" s="247">
        <f t="shared" si="170"/>
        <v>843.60000000000025</v>
      </c>
      <c r="V165" s="247"/>
      <c r="W165" s="247"/>
      <c r="X165" s="247"/>
      <c r="Y165" s="249">
        <f t="shared" si="171"/>
        <v>802.81395348837236</v>
      </c>
      <c r="Z165" s="247">
        <f t="shared" si="172"/>
        <v>857.02325581395371</v>
      </c>
      <c r="AA165" s="247"/>
      <c r="AB165" s="249">
        <f t="shared" si="173"/>
        <v>802.81395348837236</v>
      </c>
      <c r="AC165" s="247">
        <f t="shared" si="174"/>
        <v>854.95813953488414</v>
      </c>
      <c r="AD165" s="249">
        <f t="shared" si="175"/>
        <v>860.12093023255852</v>
      </c>
      <c r="AE165" s="247"/>
      <c r="AF165" s="249">
        <f t="shared" si="176"/>
        <v>827.59534883720971</v>
      </c>
      <c r="AG165" s="247">
        <f t="shared" si="177"/>
        <v>886.96744186046544</v>
      </c>
      <c r="AH165" s="249">
        <f t="shared" si="178"/>
        <v>916.91162790697706</v>
      </c>
      <c r="AI165" s="247"/>
    </row>
    <row r="166" spans="1:35" ht="12.75">
      <c r="A166" s="248">
        <v>32</v>
      </c>
      <c r="B166" s="307" t="s">
        <v>924</v>
      </c>
      <c r="C166" s="323" t="s">
        <v>2204</v>
      </c>
      <c r="D166" s="260">
        <v>10</v>
      </c>
      <c r="E166" s="229">
        <f t="shared" si="157"/>
        <v>511.11627906976764</v>
      </c>
      <c r="F166" s="229">
        <v>511.11627906976764</v>
      </c>
      <c r="G166" s="249">
        <f t="shared" si="158"/>
        <v>691.81395348837236</v>
      </c>
      <c r="H166" s="249">
        <f t="shared" si="159"/>
        <v>750.66976744186081</v>
      </c>
      <c r="I166" s="247">
        <f t="shared" si="160"/>
        <v>829.144186046512</v>
      </c>
      <c r="J166" s="247"/>
      <c r="K166" s="249">
        <f t="shared" si="161"/>
        <v>691.81395348837236</v>
      </c>
      <c r="L166" s="249">
        <f t="shared" si="162"/>
        <v>750.66976744186081</v>
      </c>
      <c r="M166" s="249">
        <f t="shared" si="163"/>
        <v>766.67441860465146</v>
      </c>
      <c r="N166" s="247">
        <f t="shared" si="164"/>
        <v>829.144186046512</v>
      </c>
      <c r="O166" s="247"/>
      <c r="P166" s="249">
        <f t="shared" si="165"/>
        <v>704.20465116279092</v>
      </c>
      <c r="Q166" s="249">
        <f t="shared" si="166"/>
        <v>716.07906976744221</v>
      </c>
      <c r="R166" s="249">
        <f t="shared" si="167"/>
        <v>768.22325581395376</v>
      </c>
      <c r="S166" s="249">
        <f t="shared" si="168"/>
        <v>785.77674418604681</v>
      </c>
      <c r="T166" s="247">
        <f t="shared" si="169"/>
        <v>853.92558139534913</v>
      </c>
      <c r="U166" s="247">
        <f t="shared" si="170"/>
        <v>878.70697674418625</v>
      </c>
      <c r="V166" s="247"/>
      <c r="W166" s="247"/>
      <c r="X166" s="247"/>
      <c r="Y166" s="249">
        <f t="shared" si="171"/>
        <v>837.92093023255848</v>
      </c>
      <c r="Z166" s="249">
        <f t="shared" si="172"/>
        <v>892.13023255813982</v>
      </c>
      <c r="AA166" s="247"/>
      <c r="AB166" s="249">
        <f t="shared" si="173"/>
        <v>837.92093023255848</v>
      </c>
      <c r="AC166" s="249">
        <f t="shared" si="174"/>
        <v>890.06511627907014</v>
      </c>
      <c r="AD166" s="249">
        <f t="shared" si="175"/>
        <v>895.22790697674452</v>
      </c>
      <c r="AE166" s="247"/>
      <c r="AF166" s="249">
        <f t="shared" si="176"/>
        <v>862.70232558139571</v>
      </c>
      <c r="AG166" s="249">
        <f t="shared" si="177"/>
        <v>922.07441860465156</v>
      </c>
      <c r="AH166" s="249">
        <f t="shared" si="178"/>
        <v>952.01860465116306</v>
      </c>
      <c r="AI166" s="247"/>
    </row>
    <row r="167" spans="1:35" ht="12.75">
      <c r="A167" s="248">
        <v>32</v>
      </c>
      <c r="B167" s="307" t="s">
        <v>925</v>
      </c>
      <c r="C167" s="323" t="s">
        <v>2204</v>
      </c>
      <c r="D167" s="260">
        <v>16</v>
      </c>
      <c r="E167" s="229">
        <f t="shared" si="157"/>
        <v>511.11627906976764</v>
      </c>
      <c r="F167" s="229">
        <v>511.11627906976764</v>
      </c>
      <c r="G167" s="249">
        <f t="shared" si="158"/>
        <v>691.81395348837236</v>
      </c>
      <c r="H167" s="249">
        <f t="shared" si="159"/>
        <v>750.66976744186081</v>
      </c>
      <c r="I167" s="247">
        <f t="shared" si="160"/>
        <v>829.144186046512</v>
      </c>
      <c r="J167" s="247"/>
      <c r="K167" s="249">
        <f t="shared" si="161"/>
        <v>691.81395348837236</v>
      </c>
      <c r="L167" s="249">
        <f t="shared" si="162"/>
        <v>750.66976744186081</v>
      </c>
      <c r="M167" s="249">
        <f t="shared" si="163"/>
        <v>766.67441860465146</v>
      </c>
      <c r="N167" s="247">
        <f t="shared" si="164"/>
        <v>829.144186046512</v>
      </c>
      <c r="O167" s="247"/>
      <c r="P167" s="249">
        <f t="shared" si="165"/>
        <v>704.20465116279092</v>
      </c>
      <c r="Q167" s="249">
        <f t="shared" si="166"/>
        <v>716.07906976744221</v>
      </c>
      <c r="R167" s="249">
        <f t="shared" si="167"/>
        <v>768.22325581395376</v>
      </c>
      <c r="S167" s="249">
        <f t="shared" si="168"/>
        <v>785.77674418604681</v>
      </c>
      <c r="T167" s="247">
        <f t="shared" si="169"/>
        <v>853.92558139534913</v>
      </c>
      <c r="U167" s="247">
        <f t="shared" si="170"/>
        <v>878.70697674418625</v>
      </c>
      <c r="V167" s="247"/>
      <c r="W167" s="247"/>
      <c r="X167" s="247"/>
      <c r="Y167" s="249">
        <f t="shared" si="171"/>
        <v>837.92093023255848</v>
      </c>
      <c r="Z167" s="249">
        <f t="shared" si="172"/>
        <v>892.13023255813982</v>
      </c>
      <c r="AA167" s="247"/>
      <c r="AB167" s="249">
        <f t="shared" si="173"/>
        <v>837.92093023255848</v>
      </c>
      <c r="AC167" s="249">
        <f t="shared" si="174"/>
        <v>890.06511627907014</v>
      </c>
      <c r="AD167" s="249">
        <f t="shared" si="175"/>
        <v>895.22790697674452</v>
      </c>
      <c r="AE167" s="247"/>
      <c r="AF167" s="249">
        <f t="shared" si="176"/>
        <v>862.70232558139571</v>
      </c>
      <c r="AG167" s="249">
        <f t="shared" si="177"/>
        <v>922.07441860465156</v>
      </c>
      <c r="AH167" s="249">
        <f t="shared" si="178"/>
        <v>952.01860465116306</v>
      </c>
      <c r="AI167" s="247"/>
    </row>
    <row r="168" spans="1:35" ht="12.75">
      <c r="A168" s="248">
        <v>40</v>
      </c>
      <c r="B168" s="307" t="s">
        <v>926</v>
      </c>
      <c r="C168" s="323" t="s">
        <v>2204</v>
      </c>
      <c r="D168" s="260">
        <v>16</v>
      </c>
      <c r="E168" s="229">
        <f t="shared" si="157"/>
        <v>530.73488372093038</v>
      </c>
      <c r="F168" s="229">
        <v>530.73488372093038</v>
      </c>
      <c r="G168" s="247"/>
      <c r="H168" s="249">
        <f t="shared" si="159"/>
        <v>770.28837209302355</v>
      </c>
      <c r="I168" s="247">
        <f t="shared" si="160"/>
        <v>848.76279069767475</v>
      </c>
      <c r="J168" s="247"/>
      <c r="K168" s="247"/>
      <c r="L168" s="249">
        <f t="shared" si="162"/>
        <v>770.28837209302355</v>
      </c>
      <c r="M168" s="249">
        <f t="shared" si="163"/>
        <v>786.29302325581421</v>
      </c>
      <c r="N168" s="247">
        <f t="shared" si="164"/>
        <v>848.76279069767475</v>
      </c>
      <c r="O168" s="247"/>
      <c r="P168" s="247"/>
      <c r="Q168" s="247"/>
      <c r="R168" s="249">
        <f t="shared" si="167"/>
        <v>787.8418604651165</v>
      </c>
      <c r="S168" s="249">
        <f t="shared" si="168"/>
        <v>805.39534883720955</v>
      </c>
      <c r="T168" s="247">
        <f t="shared" si="169"/>
        <v>873.54418604651187</v>
      </c>
      <c r="U168" s="247">
        <f t="shared" si="170"/>
        <v>898.32558139534899</v>
      </c>
      <c r="V168" s="247"/>
      <c r="W168" s="247"/>
      <c r="X168" s="247"/>
      <c r="Y168" s="247"/>
      <c r="Z168" s="249">
        <f t="shared" si="172"/>
        <v>911.74883720930256</v>
      </c>
      <c r="AA168" s="247"/>
      <c r="AB168" s="247"/>
      <c r="AC168" s="249">
        <f t="shared" si="174"/>
        <v>909.68372093023288</v>
      </c>
      <c r="AD168" s="249">
        <f t="shared" si="175"/>
        <v>914.84651162790726</v>
      </c>
      <c r="AE168" s="247"/>
      <c r="AF168" s="247"/>
      <c r="AG168" s="249">
        <f t="shared" si="177"/>
        <v>941.6930232558143</v>
      </c>
      <c r="AH168" s="249">
        <f t="shared" si="178"/>
        <v>971.6372093023258</v>
      </c>
      <c r="AI168" s="247"/>
    </row>
    <row r="169" spans="1:35" ht="12.75">
      <c r="A169" s="248">
        <v>40</v>
      </c>
      <c r="B169" s="307" t="s">
        <v>927</v>
      </c>
      <c r="C169" s="323" t="s">
        <v>2204</v>
      </c>
      <c r="D169" s="260">
        <v>25</v>
      </c>
      <c r="E169" s="229">
        <f t="shared" si="157"/>
        <v>530.73488372093038</v>
      </c>
      <c r="F169" s="229">
        <v>530.73488372093038</v>
      </c>
      <c r="G169" s="247"/>
      <c r="H169" s="249">
        <f t="shared" si="159"/>
        <v>770.28837209302355</v>
      </c>
      <c r="I169" s="247">
        <f t="shared" si="160"/>
        <v>848.76279069767475</v>
      </c>
      <c r="J169" s="247"/>
      <c r="K169" s="247"/>
      <c r="L169" s="249">
        <f t="shared" si="162"/>
        <v>770.28837209302355</v>
      </c>
      <c r="M169" s="249">
        <f t="shared" si="163"/>
        <v>786.29302325581421</v>
      </c>
      <c r="N169" s="247">
        <f t="shared" si="164"/>
        <v>848.76279069767475</v>
      </c>
      <c r="O169" s="247"/>
      <c r="P169" s="247"/>
      <c r="Q169" s="247"/>
      <c r="R169" s="249">
        <f t="shared" si="167"/>
        <v>787.8418604651165</v>
      </c>
      <c r="S169" s="249">
        <f t="shared" si="168"/>
        <v>805.39534883720955</v>
      </c>
      <c r="T169" s="247">
        <f t="shared" si="169"/>
        <v>873.54418604651187</v>
      </c>
      <c r="U169" s="247">
        <f t="shared" si="170"/>
        <v>898.32558139534899</v>
      </c>
      <c r="V169" s="247"/>
      <c r="W169" s="247"/>
      <c r="X169" s="247"/>
      <c r="Y169" s="247"/>
      <c r="Z169" s="249">
        <f t="shared" si="172"/>
        <v>911.74883720930256</v>
      </c>
      <c r="AA169" s="247"/>
      <c r="AB169" s="247"/>
      <c r="AC169" s="249">
        <f t="shared" si="174"/>
        <v>909.68372093023288</v>
      </c>
      <c r="AD169" s="249">
        <f t="shared" si="175"/>
        <v>914.84651162790726</v>
      </c>
      <c r="AE169" s="247"/>
      <c r="AF169" s="247"/>
      <c r="AG169" s="249">
        <f t="shared" si="177"/>
        <v>941.6930232558143</v>
      </c>
      <c r="AH169" s="249">
        <f t="shared" si="178"/>
        <v>971.6372093023258</v>
      </c>
      <c r="AI169" s="247"/>
    </row>
    <row r="170" spans="1:35" ht="12.75">
      <c r="A170" s="248">
        <v>50</v>
      </c>
      <c r="B170" s="307" t="s">
        <v>929</v>
      </c>
      <c r="C170" s="323" t="s">
        <v>2204</v>
      </c>
      <c r="D170" s="260">
        <v>25</v>
      </c>
      <c r="E170" s="229">
        <f t="shared" si="157"/>
        <v>549.32093023255834</v>
      </c>
      <c r="F170" s="229">
        <v>549.32093023255834</v>
      </c>
      <c r="G170" s="247"/>
      <c r="H170" s="249">
        <f t="shared" si="159"/>
        <v>788.87441860465151</v>
      </c>
      <c r="I170" s="249">
        <f t="shared" si="160"/>
        <v>867.3488372093027</v>
      </c>
      <c r="J170" s="247"/>
      <c r="K170" s="247"/>
      <c r="L170" s="249">
        <f t="shared" si="162"/>
        <v>788.87441860465151</v>
      </c>
      <c r="M170" s="249">
        <f t="shared" si="163"/>
        <v>804.87906976744216</v>
      </c>
      <c r="N170" s="249">
        <f t="shared" si="164"/>
        <v>867.3488372093027</v>
      </c>
      <c r="O170" s="247"/>
      <c r="P170" s="247"/>
      <c r="Q170" s="247"/>
      <c r="R170" s="249">
        <f t="shared" si="167"/>
        <v>806.42790697674445</v>
      </c>
      <c r="S170" s="249">
        <f t="shared" si="168"/>
        <v>823.98139534883751</v>
      </c>
      <c r="T170" s="249">
        <f t="shared" si="169"/>
        <v>892.13023255813982</v>
      </c>
      <c r="U170" s="249">
        <f t="shared" si="170"/>
        <v>916.91162790697695</v>
      </c>
      <c r="V170" s="247"/>
      <c r="W170" s="247"/>
      <c r="X170" s="247"/>
      <c r="Y170" s="247"/>
      <c r="Z170" s="249">
        <f t="shared" si="172"/>
        <v>930.33488372093052</v>
      </c>
      <c r="AA170" s="247"/>
      <c r="AB170" s="247"/>
      <c r="AC170" s="249">
        <f t="shared" si="174"/>
        <v>928.26976744186084</v>
      </c>
      <c r="AD170" s="249">
        <f t="shared" si="175"/>
        <v>933.43255813953522</v>
      </c>
      <c r="AE170" s="247"/>
      <c r="AF170" s="247"/>
      <c r="AG170" s="249">
        <f t="shared" si="177"/>
        <v>960.27906976744225</v>
      </c>
      <c r="AH170" s="249">
        <f t="shared" si="178"/>
        <v>990.22325581395376</v>
      </c>
      <c r="AI170" s="247"/>
    </row>
    <row r="171" spans="1:35" ht="12.75">
      <c r="A171" s="248">
        <v>50</v>
      </c>
      <c r="B171" s="307" t="s">
        <v>928</v>
      </c>
      <c r="C171" s="323" t="s">
        <v>2204</v>
      </c>
      <c r="D171" s="260">
        <v>40</v>
      </c>
      <c r="E171" s="229">
        <f t="shared" si="157"/>
        <v>549.32093023255834</v>
      </c>
      <c r="F171" s="229">
        <v>549.32093023255834</v>
      </c>
      <c r="G171" s="247"/>
      <c r="H171" s="249">
        <f t="shared" si="159"/>
        <v>788.87441860465151</v>
      </c>
      <c r="I171" s="249">
        <f t="shared" si="160"/>
        <v>867.3488372093027</v>
      </c>
      <c r="J171" s="247"/>
      <c r="K171" s="247"/>
      <c r="L171" s="249">
        <f t="shared" si="162"/>
        <v>788.87441860465151</v>
      </c>
      <c r="M171" s="249">
        <f t="shared" si="163"/>
        <v>804.87906976744216</v>
      </c>
      <c r="N171" s="249">
        <f t="shared" si="164"/>
        <v>867.3488372093027</v>
      </c>
      <c r="O171" s="247"/>
      <c r="P171" s="247"/>
      <c r="Q171" s="247"/>
      <c r="R171" s="249">
        <f t="shared" si="167"/>
        <v>806.42790697674445</v>
      </c>
      <c r="S171" s="249">
        <f t="shared" si="168"/>
        <v>823.98139534883751</v>
      </c>
      <c r="T171" s="249">
        <f t="shared" si="169"/>
        <v>892.13023255813982</v>
      </c>
      <c r="U171" s="249">
        <f t="shared" si="170"/>
        <v>916.91162790697695</v>
      </c>
      <c r="V171" s="247"/>
      <c r="W171" s="247"/>
      <c r="X171" s="247"/>
      <c r="Y171" s="247"/>
      <c r="Z171" s="249">
        <f t="shared" si="172"/>
        <v>930.33488372093052</v>
      </c>
      <c r="AA171" s="247"/>
      <c r="AB171" s="247"/>
      <c r="AC171" s="249">
        <f t="shared" si="174"/>
        <v>928.26976744186084</v>
      </c>
      <c r="AD171" s="249">
        <f t="shared" si="175"/>
        <v>933.43255813953522</v>
      </c>
      <c r="AE171" s="247"/>
      <c r="AF171" s="247"/>
      <c r="AG171" s="249">
        <f t="shared" si="177"/>
        <v>960.27906976744225</v>
      </c>
      <c r="AH171" s="249">
        <f t="shared" si="178"/>
        <v>990.22325581395376</v>
      </c>
      <c r="AI171" s="247"/>
    </row>
    <row r="172" spans="1:35" ht="12.75">
      <c r="A172" s="248">
        <v>65</v>
      </c>
      <c r="B172" s="307" t="s">
        <v>939</v>
      </c>
      <c r="C172" s="323" t="s">
        <v>2204</v>
      </c>
      <c r="D172" s="260">
        <v>58</v>
      </c>
      <c r="E172" s="229">
        <f t="shared" si="157"/>
        <v>1864.8000000000004</v>
      </c>
      <c r="F172" s="229">
        <v>1864.8000000000004</v>
      </c>
      <c r="G172" s="247"/>
      <c r="H172" s="249">
        <f t="shared" si="159"/>
        <v>2104.3534883720936</v>
      </c>
      <c r="I172" s="249">
        <f t="shared" si="160"/>
        <v>2182.8279069767445</v>
      </c>
      <c r="J172" s="247"/>
      <c r="K172" s="247"/>
      <c r="L172" s="249">
        <f t="shared" si="162"/>
        <v>2104.3534883720936</v>
      </c>
      <c r="M172" s="249">
        <f t="shared" si="163"/>
        <v>2120.3581395348842</v>
      </c>
      <c r="N172" s="249">
        <f t="shared" si="164"/>
        <v>2182.8279069767445</v>
      </c>
      <c r="O172" s="247"/>
      <c r="P172" s="247"/>
      <c r="Q172" s="247"/>
      <c r="R172" s="249">
        <f t="shared" si="167"/>
        <v>2121.9069767441865</v>
      </c>
      <c r="S172" s="249">
        <f t="shared" si="168"/>
        <v>2139.4604651162795</v>
      </c>
      <c r="T172" s="249">
        <f t="shared" si="169"/>
        <v>2207.6093023255817</v>
      </c>
      <c r="U172" s="249">
        <f t="shared" si="170"/>
        <v>2232.3906976744192</v>
      </c>
      <c r="V172" s="247"/>
      <c r="W172" s="247"/>
      <c r="X172" s="247"/>
      <c r="Y172" s="247"/>
      <c r="Z172" s="249">
        <f t="shared" si="172"/>
        <v>2245.8139534883726</v>
      </c>
      <c r="AA172" s="247"/>
      <c r="AB172" s="247"/>
      <c r="AC172" s="249">
        <f t="shared" si="174"/>
        <v>2243.748837209303</v>
      </c>
      <c r="AD172" s="249">
        <f t="shared" si="175"/>
        <v>2248.9116279069772</v>
      </c>
      <c r="AE172" s="247"/>
      <c r="AF172" s="247"/>
      <c r="AG172" s="249">
        <f t="shared" si="177"/>
        <v>2275.7581395348843</v>
      </c>
      <c r="AH172" s="249">
        <f t="shared" si="178"/>
        <v>2305.7023255813961</v>
      </c>
      <c r="AI172" s="247"/>
    </row>
    <row r="173" spans="1:35" ht="12.75">
      <c r="A173" s="248">
        <v>80</v>
      </c>
      <c r="B173" s="307" t="s">
        <v>940</v>
      </c>
      <c r="C173" s="323" t="s">
        <v>2204</v>
      </c>
      <c r="D173" s="260">
        <v>90</v>
      </c>
      <c r="E173" s="229">
        <f t="shared" si="157"/>
        <v>2561.2604651162801</v>
      </c>
      <c r="F173" s="229">
        <v>2561.2604651162801</v>
      </c>
      <c r="G173" s="247"/>
      <c r="H173" s="249">
        <f t="shared" si="159"/>
        <v>2800.813953488373</v>
      </c>
      <c r="I173" s="249">
        <f t="shared" si="160"/>
        <v>2879.2883720930245</v>
      </c>
      <c r="J173" s="247"/>
      <c r="K173" s="247"/>
      <c r="L173" s="249">
        <f t="shared" si="162"/>
        <v>2800.813953488373</v>
      </c>
      <c r="M173" s="249">
        <f t="shared" si="163"/>
        <v>2816.8186046511637</v>
      </c>
      <c r="N173" s="249">
        <f t="shared" si="164"/>
        <v>2879.2883720930245</v>
      </c>
      <c r="O173" s="247"/>
      <c r="P173" s="247"/>
      <c r="Q173" s="247"/>
      <c r="R173" s="249">
        <f t="shared" si="167"/>
        <v>2818.367441860466</v>
      </c>
      <c r="S173" s="249">
        <f t="shared" si="168"/>
        <v>2835.9209302325594</v>
      </c>
      <c r="T173" s="249">
        <f t="shared" si="169"/>
        <v>2904.0697674418616</v>
      </c>
      <c r="U173" s="249">
        <f t="shared" si="170"/>
        <v>2928.8511627906987</v>
      </c>
      <c r="V173" s="247"/>
      <c r="W173" s="247"/>
      <c r="X173" s="247"/>
      <c r="Y173" s="247"/>
      <c r="Z173" s="249">
        <f t="shared" si="172"/>
        <v>2942.2744186046521</v>
      </c>
      <c r="AA173" s="247"/>
      <c r="AB173" s="247"/>
      <c r="AC173" s="249">
        <f t="shared" si="174"/>
        <v>2940.2093023255825</v>
      </c>
      <c r="AD173" s="249">
        <f t="shared" si="175"/>
        <v>2945.3720930232571</v>
      </c>
      <c r="AE173" s="247"/>
      <c r="AF173" s="247"/>
      <c r="AG173" s="249">
        <f t="shared" si="177"/>
        <v>2972.2186046511642</v>
      </c>
      <c r="AH173" s="249">
        <f t="shared" si="178"/>
        <v>3002.1627906976755</v>
      </c>
      <c r="AI173" s="247"/>
    </row>
    <row r="174" spans="1:35" ht="12.75">
      <c r="A174" s="248">
        <v>100</v>
      </c>
      <c r="B174" s="307" t="s">
        <v>941</v>
      </c>
      <c r="C174" s="323" t="s">
        <v>2204</v>
      </c>
      <c r="D174" s="260">
        <v>125</v>
      </c>
      <c r="E174" s="229">
        <f t="shared" si="157"/>
        <v>2734.2139534883731</v>
      </c>
      <c r="F174" s="229">
        <v>2734.2139534883731</v>
      </c>
      <c r="G174" s="247"/>
      <c r="H174" s="249">
        <f t="shared" si="159"/>
        <v>2973.7674418604661</v>
      </c>
      <c r="I174" s="249">
        <f t="shared" si="160"/>
        <v>3052.2418604651175</v>
      </c>
      <c r="J174" s="247"/>
      <c r="K174" s="247"/>
      <c r="L174" s="249">
        <f t="shared" si="162"/>
        <v>2973.7674418604661</v>
      </c>
      <c r="M174" s="249">
        <f t="shared" si="163"/>
        <v>2989.7720930232572</v>
      </c>
      <c r="N174" s="249">
        <f t="shared" si="164"/>
        <v>3052.2418604651175</v>
      </c>
      <c r="O174" s="247"/>
      <c r="P174" s="247"/>
      <c r="Q174" s="247"/>
      <c r="R174" s="249">
        <f t="shared" si="167"/>
        <v>2991.3209302325595</v>
      </c>
      <c r="S174" s="249">
        <f t="shared" si="168"/>
        <v>3008.8744186046524</v>
      </c>
      <c r="T174" s="249">
        <f t="shared" si="169"/>
        <v>3077.0232558139546</v>
      </c>
      <c r="U174" s="249">
        <f t="shared" si="170"/>
        <v>3101.8046511627917</v>
      </c>
      <c r="V174" s="247"/>
      <c r="W174" s="247"/>
      <c r="X174" s="247"/>
      <c r="Y174" s="247"/>
      <c r="Z174" s="249">
        <f t="shared" si="172"/>
        <v>3115.2279069767455</v>
      </c>
      <c r="AA174" s="247"/>
      <c r="AB174" s="247"/>
      <c r="AC174" s="249">
        <f t="shared" si="174"/>
        <v>3113.1627906976755</v>
      </c>
      <c r="AD174" s="249">
        <f t="shared" si="175"/>
        <v>3118.3255813953501</v>
      </c>
      <c r="AE174" s="247"/>
      <c r="AF174" s="247"/>
      <c r="AG174" s="249">
        <f t="shared" si="177"/>
        <v>3145.1720930232568</v>
      </c>
      <c r="AH174" s="249">
        <f t="shared" si="178"/>
        <v>3175.1162790697686</v>
      </c>
      <c r="AI174" s="247"/>
    </row>
    <row r="175" spans="1:35" ht="11.25">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row>
    <row r="176" spans="1:35" ht="15">
      <c r="A176" s="310" t="s">
        <v>2133</v>
      </c>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c r="AE176" s="39"/>
      <c r="AF176" s="39"/>
      <c r="AG176" s="39"/>
      <c r="AH176" s="39"/>
      <c r="AI176" s="39"/>
    </row>
    <row r="177" spans="1:35" ht="12.75">
      <c r="A177" s="248">
        <v>15</v>
      </c>
      <c r="B177" s="307" t="s">
        <v>630</v>
      </c>
      <c r="C177" s="323" t="s">
        <v>2206</v>
      </c>
      <c r="D177" s="260">
        <v>4</v>
      </c>
      <c r="E177" s="229">
        <f t="shared" ref="E177:E185" si="179">F177*(1+$AI$12)*(1-$AI$11)</f>
        <v>680.97209302325598</v>
      </c>
      <c r="F177" s="229">
        <v>680.97209302325598</v>
      </c>
      <c r="G177" s="249">
        <f>$G$24+E177</f>
        <v>861.6697674418607</v>
      </c>
      <c r="H177" s="247">
        <f t="shared" ref="H177:H182" si="180">$H$24+E177</f>
        <v>920.52558139534915</v>
      </c>
      <c r="I177" s="247">
        <f t="shared" ref="I177:I182" si="181">$I$24+E177</f>
        <v>999.00000000000023</v>
      </c>
      <c r="J177" s="247"/>
      <c r="K177" s="249">
        <f>$K$24+E177</f>
        <v>861.6697674418607</v>
      </c>
      <c r="L177" s="247">
        <f t="shared" ref="L177:L182" si="182">$L$24+E177</f>
        <v>920.52558139534915</v>
      </c>
      <c r="M177" s="247">
        <f t="shared" ref="M177:M182" si="183">$M$24+E177</f>
        <v>936.5302325581398</v>
      </c>
      <c r="N177" s="247">
        <f t="shared" ref="N177:N182" si="184">$N$24+E177</f>
        <v>999.00000000000023</v>
      </c>
      <c r="O177" s="247"/>
      <c r="P177" s="249">
        <f>$P$24+E177</f>
        <v>874.06046511627937</v>
      </c>
      <c r="Q177" s="249">
        <f>$Q$24+E177</f>
        <v>885.93488372093043</v>
      </c>
      <c r="R177" s="247">
        <f t="shared" ref="R177:R182" si="185">$R$24+E177</f>
        <v>938.07906976744209</v>
      </c>
      <c r="S177" s="247">
        <f t="shared" ref="S177:S182" si="186">$S$24+E177</f>
        <v>955.63255813953515</v>
      </c>
      <c r="T177" s="247">
        <f t="shared" ref="T177:T182" si="187">$T$24+E177</f>
        <v>1023.7813953488375</v>
      </c>
      <c r="U177" s="247">
        <f t="shared" ref="U177:U182" si="188">$U$24+E177</f>
        <v>1048.5627906976747</v>
      </c>
      <c r="V177" s="247"/>
      <c r="W177" s="247"/>
      <c r="X177" s="247"/>
      <c r="Y177" s="249">
        <f>$Y$24+E177</f>
        <v>1007.7767441860468</v>
      </c>
      <c r="Z177" s="247">
        <f t="shared" ref="Z177:Z182" si="189">$Z$24+E177</f>
        <v>1061.986046511628</v>
      </c>
      <c r="AA177" s="247"/>
      <c r="AB177" s="249">
        <f>$AB$24+E177</f>
        <v>1007.7767441860468</v>
      </c>
      <c r="AC177" s="247">
        <f t="shared" ref="AC177:AC182" si="190">$AC$24+E177</f>
        <v>1059.9209302325585</v>
      </c>
      <c r="AD177" s="249">
        <f t="shared" ref="AD177:AD182" si="191">$AD$24+E177</f>
        <v>1065.0837209302329</v>
      </c>
      <c r="AE177" s="247"/>
      <c r="AF177" s="249">
        <f>$AF$24+E177</f>
        <v>1032.558139534884</v>
      </c>
      <c r="AG177" s="247">
        <f t="shared" ref="AG177:AG182" si="192">$AG$24+E177</f>
        <v>1091.9302325581398</v>
      </c>
      <c r="AH177" s="249">
        <f t="shared" ref="AH177:AH182" si="193">$AH$24+E177</f>
        <v>1121.8744186046515</v>
      </c>
      <c r="AI177" s="247"/>
    </row>
    <row r="178" spans="1:35" ht="12.75">
      <c r="A178" s="248">
        <v>20</v>
      </c>
      <c r="B178" s="307" t="s">
        <v>631</v>
      </c>
      <c r="C178" s="323" t="s">
        <v>2206</v>
      </c>
      <c r="D178" s="260">
        <v>6.3</v>
      </c>
      <c r="E178" s="229">
        <f t="shared" si="179"/>
        <v>735.18139534883733</v>
      </c>
      <c r="F178" s="229">
        <v>735.18139534883733</v>
      </c>
      <c r="G178" s="249">
        <f>$G$24+E178</f>
        <v>915.87906976744205</v>
      </c>
      <c r="H178" s="247">
        <f t="shared" si="180"/>
        <v>974.7348837209305</v>
      </c>
      <c r="I178" s="247">
        <f t="shared" si="181"/>
        <v>1053.2093023255816</v>
      </c>
      <c r="J178" s="247"/>
      <c r="K178" s="249">
        <f>$K$24+E178</f>
        <v>915.87906976744205</v>
      </c>
      <c r="L178" s="247">
        <f t="shared" si="182"/>
        <v>974.7348837209305</v>
      </c>
      <c r="M178" s="247">
        <f t="shared" si="183"/>
        <v>990.73953488372115</v>
      </c>
      <c r="N178" s="247">
        <f t="shared" si="184"/>
        <v>1053.2093023255816</v>
      </c>
      <c r="O178" s="247"/>
      <c r="P178" s="249">
        <f>$P$24+E178</f>
        <v>928.26976744186072</v>
      </c>
      <c r="Q178" s="249">
        <f>$Q$24+E178</f>
        <v>940.14418604651178</v>
      </c>
      <c r="R178" s="247">
        <f t="shared" si="185"/>
        <v>992.28837209302344</v>
      </c>
      <c r="S178" s="247">
        <f t="shared" si="186"/>
        <v>1009.8418604651165</v>
      </c>
      <c r="T178" s="247">
        <f t="shared" si="187"/>
        <v>1077.9906976744187</v>
      </c>
      <c r="U178" s="247">
        <f t="shared" si="188"/>
        <v>1102.772093023256</v>
      </c>
      <c r="V178" s="247"/>
      <c r="W178" s="247"/>
      <c r="X178" s="247"/>
      <c r="Y178" s="249">
        <f>$Y$24+E178</f>
        <v>1061.986046511628</v>
      </c>
      <c r="Z178" s="247">
        <f t="shared" si="189"/>
        <v>1116.1953488372096</v>
      </c>
      <c r="AA178" s="247"/>
      <c r="AB178" s="249">
        <f>$AB$24+E178</f>
        <v>1061.986046511628</v>
      </c>
      <c r="AC178" s="247">
        <f t="shared" si="190"/>
        <v>1114.1302325581398</v>
      </c>
      <c r="AD178" s="249">
        <f t="shared" si="191"/>
        <v>1119.2930232558142</v>
      </c>
      <c r="AE178" s="247"/>
      <c r="AF178" s="249">
        <f>$AF$24+E178</f>
        <v>1086.7674418604654</v>
      </c>
      <c r="AG178" s="247">
        <f t="shared" si="192"/>
        <v>1146.1395348837214</v>
      </c>
      <c r="AH178" s="249">
        <f t="shared" si="193"/>
        <v>1176.0837209302329</v>
      </c>
      <c r="AI178" s="247"/>
    </row>
    <row r="179" spans="1:35" ht="12.75">
      <c r="A179" s="248">
        <v>25</v>
      </c>
      <c r="B179" s="307" t="s">
        <v>632</v>
      </c>
      <c r="C179" s="323" t="s">
        <v>2206</v>
      </c>
      <c r="D179" s="260">
        <v>10</v>
      </c>
      <c r="E179" s="229">
        <f t="shared" si="179"/>
        <v>769.25581395348854</v>
      </c>
      <c r="F179" s="229">
        <v>769.25581395348854</v>
      </c>
      <c r="G179" s="249">
        <f>$G$24+E179</f>
        <v>949.95348837209326</v>
      </c>
      <c r="H179" s="247">
        <f t="shared" si="180"/>
        <v>1008.8093023255817</v>
      </c>
      <c r="I179" s="247">
        <f t="shared" si="181"/>
        <v>1087.2837209302329</v>
      </c>
      <c r="J179" s="247"/>
      <c r="K179" s="249">
        <f>$K$24+E179</f>
        <v>949.95348837209326</v>
      </c>
      <c r="L179" s="247">
        <f t="shared" si="182"/>
        <v>1008.8093023255817</v>
      </c>
      <c r="M179" s="247">
        <f t="shared" si="183"/>
        <v>1024.8139534883724</v>
      </c>
      <c r="N179" s="247">
        <f t="shared" si="184"/>
        <v>1087.2837209302329</v>
      </c>
      <c r="O179" s="247"/>
      <c r="P179" s="249">
        <f>$P$24+E179</f>
        <v>962.34418604651182</v>
      </c>
      <c r="Q179" s="249">
        <f>$Q$24+E179</f>
        <v>974.2186046511631</v>
      </c>
      <c r="R179" s="247">
        <f t="shared" si="185"/>
        <v>1026.3627906976747</v>
      </c>
      <c r="S179" s="247">
        <f t="shared" si="186"/>
        <v>1043.9162790697678</v>
      </c>
      <c r="T179" s="247">
        <f t="shared" si="187"/>
        <v>1112.06511627907</v>
      </c>
      <c r="U179" s="247">
        <f t="shared" si="188"/>
        <v>1136.8465116279071</v>
      </c>
      <c r="V179" s="247"/>
      <c r="W179" s="247"/>
      <c r="X179" s="247"/>
      <c r="Y179" s="249">
        <f>$Y$24+E179</f>
        <v>1096.0604651162794</v>
      </c>
      <c r="Z179" s="247">
        <f t="shared" si="189"/>
        <v>1150.2697674418607</v>
      </c>
      <c r="AA179" s="247"/>
      <c r="AB179" s="249">
        <f>$AB$24+E179</f>
        <v>1096.0604651162794</v>
      </c>
      <c r="AC179" s="247">
        <f t="shared" si="190"/>
        <v>1148.2046511627909</v>
      </c>
      <c r="AD179" s="249">
        <f t="shared" si="191"/>
        <v>1153.3674418604655</v>
      </c>
      <c r="AE179" s="247"/>
      <c r="AF179" s="249">
        <f>$AF$24+E179</f>
        <v>1120.8418604651165</v>
      </c>
      <c r="AG179" s="247">
        <f t="shared" si="192"/>
        <v>1180.2139534883725</v>
      </c>
      <c r="AH179" s="249">
        <f t="shared" si="193"/>
        <v>1210.158139534884</v>
      </c>
      <c r="AI179" s="247"/>
    </row>
    <row r="180" spans="1:35" ht="12.75">
      <c r="A180" s="248">
        <v>32</v>
      </c>
      <c r="B180" s="307" t="s">
        <v>633</v>
      </c>
      <c r="C180" s="323" t="s">
        <v>2206</v>
      </c>
      <c r="D180" s="260">
        <v>16</v>
      </c>
      <c r="E180" s="229">
        <f t="shared" si="179"/>
        <v>798.16744186046549</v>
      </c>
      <c r="F180" s="229">
        <v>798.16744186046549</v>
      </c>
      <c r="G180" s="249">
        <f>$G$24+E180</f>
        <v>978.86511627907021</v>
      </c>
      <c r="H180" s="249">
        <f t="shared" si="180"/>
        <v>1037.7209302325587</v>
      </c>
      <c r="I180" s="247">
        <f t="shared" si="181"/>
        <v>1116.1953488372098</v>
      </c>
      <c r="J180" s="247"/>
      <c r="K180" s="249">
        <f>$K$24+E180</f>
        <v>978.86511627907021</v>
      </c>
      <c r="L180" s="249">
        <f t="shared" si="182"/>
        <v>1037.7209302325587</v>
      </c>
      <c r="M180" s="249">
        <f t="shared" si="183"/>
        <v>1053.7255813953493</v>
      </c>
      <c r="N180" s="247">
        <f t="shared" si="184"/>
        <v>1116.1953488372098</v>
      </c>
      <c r="O180" s="247"/>
      <c r="P180" s="249">
        <f>$P$24+E180</f>
        <v>991.25581395348877</v>
      </c>
      <c r="Q180" s="249">
        <f>$Q$24+E180</f>
        <v>1003.1302325581401</v>
      </c>
      <c r="R180" s="249">
        <f t="shared" si="185"/>
        <v>1055.2744186046516</v>
      </c>
      <c r="S180" s="249">
        <f t="shared" si="186"/>
        <v>1072.8279069767445</v>
      </c>
      <c r="T180" s="247">
        <f t="shared" si="187"/>
        <v>1140.976744186047</v>
      </c>
      <c r="U180" s="247">
        <f t="shared" si="188"/>
        <v>1165.7581395348841</v>
      </c>
      <c r="V180" s="247"/>
      <c r="W180" s="247"/>
      <c r="X180" s="247"/>
      <c r="Y180" s="249">
        <f>$Y$24+E180</f>
        <v>1124.9720930232563</v>
      </c>
      <c r="Z180" s="249">
        <f t="shared" si="189"/>
        <v>1179.1813953488377</v>
      </c>
      <c r="AA180" s="247"/>
      <c r="AB180" s="249">
        <f>$AB$24+E180</f>
        <v>1124.9720930232563</v>
      </c>
      <c r="AC180" s="249">
        <f t="shared" si="190"/>
        <v>1177.1162790697681</v>
      </c>
      <c r="AD180" s="249">
        <f t="shared" si="191"/>
        <v>1182.2790697674423</v>
      </c>
      <c r="AE180" s="247"/>
      <c r="AF180" s="249">
        <f>$AF$24+E180</f>
        <v>1149.7534883720937</v>
      </c>
      <c r="AG180" s="249">
        <f t="shared" si="192"/>
        <v>1209.1255813953494</v>
      </c>
      <c r="AH180" s="249">
        <f t="shared" si="193"/>
        <v>1239.0697674418609</v>
      </c>
      <c r="AI180" s="247"/>
    </row>
    <row r="181" spans="1:35" ht="12.75">
      <c r="A181" s="248">
        <v>40</v>
      </c>
      <c r="B181" s="307" t="s">
        <v>634</v>
      </c>
      <c r="C181" s="323" t="s">
        <v>2206</v>
      </c>
      <c r="D181" s="260">
        <v>25</v>
      </c>
      <c r="E181" s="229">
        <f t="shared" si="179"/>
        <v>836.88837209302346</v>
      </c>
      <c r="F181" s="229">
        <v>836.88837209302346</v>
      </c>
      <c r="G181" s="247"/>
      <c r="H181" s="249">
        <f t="shared" si="180"/>
        <v>1076.4418604651166</v>
      </c>
      <c r="I181" s="247">
        <f t="shared" si="181"/>
        <v>1154.9162790697678</v>
      </c>
      <c r="J181" s="247"/>
      <c r="K181" s="247"/>
      <c r="L181" s="249">
        <f t="shared" si="182"/>
        <v>1076.4418604651166</v>
      </c>
      <c r="M181" s="249">
        <f t="shared" si="183"/>
        <v>1092.4465116279073</v>
      </c>
      <c r="N181" s="247">
        <f t="shared" si="184"/>
        <v>1154.9162790697678</v>
      </c>
      <c r="O181" s="247"/>
      <c r="P181" s="247"/>
      <c r="Q181" s="247"/>
      <c r="R181" s="249">
        <f t="shared" si="185"/>
        <v>1093.9953488372096</v>
      </c>
      <c r="S181" s="249">
        <f t="shared" si="186"/>
        <v>1111.5488372093027</v>
      </c>
      <c r="T181" s="247">
        <f t="shared" si="187"/>
        <v>1179.6976744186049</v>
      </c>
      <c r="U181" s="247">
        <f t="shared" si="188"/>
        <v>1204.4790697674421</v>
      </c>
      <c r="V181" s="247"/>
      <c r="W181" s="247"/>
      <c r="X181" s="247"/>
      <c r="Y181" s="247"/>
      <c r="Z181" s="249">
        <f t="shared" si="189"/>
        <v>1217.9023255813956</v>
      </c>
      <c r="AA181" s="247"/>
      <c r="AB181" s="247"/>
      <c r="AC181" s="249">
        <f t="shared" si="190"/>
        <v>1215.8372093023258</v>
      </c>
      <c r="AD181" s="249">
        <f t="shared" si="191"/>
        <v>1221.0000000000005</v>
      </c>
      <c r="AE181" s="247"/>
      <c r="AF181" s="247"/>
      <c r="AG181" s="249">
        <f t="shared" si="192"/>
        <v>1247.8465116279074</v>
      </c>
      <c r="AH181" s="249">
        <f t="shared" si="193"/>
        <v>1277.7906976744189</v>
      </c>
      <c r="AI181" s="247"/>
    </row>
    <row r="182" spans="1:35" ht="12.75">
      <c r="A182" s="248">
        <v>50</v>
      </c>
      <c r="B182" s="307" t="s">
        <v>635</v>
      </c>
      <c r="C182" s="323" t="s">
        <v>2206</v>
      </c>
      <c r="D182" s="260">
        <v>40</v>
      </c>
      <c r="E182" s="229">
        <f t="shared" si="179"/>
        <v>913.29767441860497</v>
      </c>
      <c r="F182" s="229">
        <v>913.29767441860497</v>
      </c>
      <c r="G182" s="247"/>
      <c r="H182" s="249">
        <f t="shared" si="180"/>
        <v>1152.851162790698</v>
      </c>
      <c r="I182" s="249">
        <f t="shared" si="181"/>
        <v>1231.3255813953492</v>
      </c>
      <c r="J182" s="247"/>
      <c r="K182" s="247"/>
      <c r="L182" s="249">
        <f t="shared" si="182"/>
        <v>1152.851162790698</v>
      </c>
      <c r="M182" s="249">
        <f t="shared" si="183"/>
        <v>1168.8558139534889</v>
      </c>
      <c r="N182" s="249">
        <f t="shared" si="184"/>
        <v>1231.3255813953492</v>
      </c>
      <c r="O182" s="247"/>
      <c r="P182" s="247"/>
      <c r="Q182" s="247"/>
      <c r="R182" s="249">
        <f t="shared" si="185"/>
        <v>1170.4046511627912</v>
      </c>
      <c r="S182" s="249">
        <f t="shared" si="186"/>
        <v>1187.9581395348841</v>
      </c>
      <c r="T182" s="249">
        <f t="shared" si="187"/>
        <v>1256.1069767441863</v>
      </c>
      <c r="U182" s="249">
        <f t="shared" si="188"/>
        <v>1280.8883720930237</v>
      </c>
      <c r="V182" s="247"/>
      <c r="W182" s="247"/>
      <c r="X182" s="247"/>
      <c r="Y182" s="247"/>
      <c r="Z182" s="249">
        <f t="shared" si="189"/>
        <v>1294.3116279069773</v>
      </c>
      <c r="AA182" s="247"/>
      <c r="AB182" s="247"/>
      <c r="AC182" s="249">
        <f t="shared" si="190"/>
        <v>1292.2465116279075</v>
      </c>
      <c r="AD182" s="249">
        <f t="shared" si="191"/>
        <v>1297.4093023255818</v>
      </c>
      <c r="AE182" s="247"/>
      <c r="AF182" s="247"/>
      <c r="AG182" s="249">
        <f t="shared" si="192"/>
        <v>1324.255813953489</v>
      </c>
      <c r="AH182" s="249">
        <f t="shared" si="193"/>
        <v>1354.2000000000005</v>
      </c>
      <c r="AI182" s="247"/>
    </row>
    <row r="183" spans="1:35" ht="12.75">
      <c r="A183" s="247">
        <v>65</v>
      </c>
      <c r="B183" s="307" t="s">
        <v>636</v>
      </c>
      <c r="C183" s="323" t="s">
        <v>2206</v>
      </c>
      <c r="D183" s="282">
        <v>63</v>
      </c>
      <c r="E183" s="229">
        <f t="shared" si="179"/>
        <v>1236.4883720930236</v>
      </c>
      <c r="F183" s="229">
        <v>1236.4883720930236</v>
      </c>
      <c r="G183" s="247"/>
      <c r="H183" s="247"/>
      <c r="I183" s="247"/>
      <c r="J183" s="249">
        <f>$J$24+E183</f>
        <v>1719.7255813953493</v>
      </c>
      <c r="K183" s="247"/>
      <c r="L183" s="247"/>
      <c r="M183" s="247"/>
      <c r="N183" s="247"/>
      <c r="O183" s="249">
        <f>$O$24+E183</f>
        <v>1719.7255813953493</v>
      </c>
      <c r="P183" s="247"/>
      <c r="Q183" s="247"/>
      <c r="R183" s="247"/>
      <c r="S183" s="247"/>
      <c r="T183" s="247"/>
      <c r="U183" s="247"/>
      <c r="V183" s="249">
        <f>$V$24+E183</f>
        <v>1755.8651162790702</v>
      </c>
      <c r="W183" s="249">
        <f>$W$24+E183</f>
        <v>1790.4558139534888</v>
      </c>
      <c r="X183" s="249">
        <f>$X$24+E183</f>
        <v>1909.2000000000005</v>
      </c>
      <c r="Y183" s="247"/>
      <c r="Z183" s="247"/>
      <c r="AA183" s="249">
        <f>$AA$24+E183</f>
        <v>1983.5441860465121</v>
      </c>
      <c r="AB183" s="247"/>
      <c r="AC183" s="247"/>
      <c r="AD183" s="247"/>
      <c r="AE183" s="249">
        <f>$AE$24+E183</f>
        <v>1981.4790697674425</v>
      </c>
      <c r="AF183" s="247"/>
      <c r="AG183" s="247"/>
      <c r="AH183" s="247"/>
      <c r="AI183" s="249">
        <f>$AI$24+E183</f>
        <v>2042.9162790697681</v>
      </c>
    </row>
    <row r="184" spans="1:35" ht="12.75">
      <c r="A184" s="247">
        <v>80</v>
      </c>
      <c r="B184" s="307" t="s">
        <v>637</v>
      </c>
      <c r="C184" s="323" t="s">
        <v>2206</v>
      </c>
      <c r="D184" s="282">
        <v>100</v>
      </c>
      <c r="E184" s="229">
        <f t="shared" si="179"/>
        <v>1516.3116279069773</v>
      </c>
      <c r="F184" s="229">
        <v>1516.3116279069773</v>
      </c>
      <c r="G184" s="247"/>
      <c r="H184" s="247"/>
      <c r="I184" s="247"/>
      <c r="J184" s="249">
        <f>$J$24+E184</f>
        <v>1999.548837209303</v>
      </c>
      <c r="K184" s="247"/>
      <c r="L184" s="247"/>
      <c r="M184" s="247"/>
      <c r="N184" s="247"/>
      <c r="O184" s="249">
        <f>$O$24+E184</f>
        <v>1999.548837209303</v>
      </c>
      <c r="P184" s="247"/>
      <c r="Q184" s="247"/>
      <c r="R184" s="247"/>
      <c r="S184" s="247"/>
      <c r="T184" s="247"/>
      <c r="U184" s="247"/>
      <c r="V184" s="249">
        <f>$V$24+E184</f>
        <v>2035.6883720930239</v>
      </c>
      <c r="W184" s="249">
        <f>$W$24+E184</f>
        <v>2070.2790697674427</v>
      </c>
      <c r="X184" s="249">
        <f>$X$24+E184</f>
        <v>2189.0232558139542</v>
      </c>
      <c r="Y184" s="247"/>
      <c r="Z184" s="247"/>
      <c r="AA184" s="249">
        <f>$AA$24+E184</f>
        <v>2263.367441860466</v>
      </c>
      <c r="AB184" s="247"/>
      <c r="AC184" s="247"/>
      <c r="AD184" s="247"/>
      <c r="AE184" s="249">
        <f>$AE$24+E184</f>
        <v>2261.302325581396</v>
      </c>
      <c r="AF184" s="247"/>
      <c r="AG184" s="247"/>
      <c r="AH184" s="247"/>
      <c r="AI184" s="249">
        <f>$AI$24+E184</f>
        <v>2322.7395348837217</v>
      </c>
    </row>
    <row r="185" spans="1:35" ht="12.75">
      <c r="A185" s="248">
        <v>100</v>
      </c>
      <c r="B185" s="307" t="s">
        <v>638</v>
      </c>
      <c r="C185" s="323" t="s">
        <v>2206</v>
      </c>
      <c r="D185" s="260">
        <v>160</v>
      </c>
      <c r="E185" s="229">
        <f t="shared" si="179"/>
        <v>2071.3116279069777</v>
      </c>
      <c r="F185" s="229">
        <v>2071.3116279069777</v>
      </c>
      <c r="G185" s="247"/>
      <c r="H185" s="247"/>
      <c r="I185" s="247"/>
      <c r="J185" s="249">
        <f>$J$24+E185</f>
        <v>2554.5488372093037</v>
      </c>
      <c r="K185" s="247"/>
      <c r="L185" s="247"/>
      <c r="M185" s="247"/>
      <c r="N185" s="247"/>
      <c r="O185" s="249">
        <f>$O$24+E185</f>
        <v>2554.5488372093037</v>
      </c>
      <c r="P185" s="247"/>
      <c r="Q185" s="247"/>
      <c r="R185" s="247"/>
      <c r="S185" s="247"/>
      <c r="T185" s="247"/>
      <c r="U185" s="247"/>
      <c r="V185" s="249">
        <f>$V$24+E185</f>
        <v>2590.6883720930246</v>
      </c>
      <c r="W185" s="249">
        <f>$W$24+E185</f>
        <v>2625.2790697674432</v>
      </c>
      <c r="X185" s="249">
        <f>$X$24+E185</f>
        <v>2744.0232558139546</v>
      </c>
      <c r="Y185" s="247"/>
      <c r="Z185" s="247"/>
      <c r="AA185" s="249">
        <f>$AA$24+E185</f>
        <v>2818.3674418604664</v>
      </c>
      <c r="AB185" s="247"/>
      <c r="AC185" s="247"/>
      <c r="AD185" s="247"/>
      <c r="AE185" s="249">
        <f>$AE$24+E185</f>
        <v>2816.3023255813969</v>
      </c>
      <c r="AF185" s="247"/>
      <c r="AG185" s="247"/>
      <c r="AH185" s="247"/>
      <c r="AI185" s="249">
        <f>$AI$24+E185</f>
        <v>2877.7395348837222</v>
      </c>
    </row>
    <row r="186" spans="1:35" ht="11.25">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c r="AE186" s="39"/>
      <c r="AF186" s="39"/>
      <c r="AG186" s="39"/>
      <c r="AH186" s="39"/>
      <c r="AI186" s="39"/>
    </row>
    <row r="187" spans="1:35" ht="15">
      <c r="A187" s="310" t="s">
        <v>2135</v>
      </c>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c r="AE187" s="39"/>
      <c r="AF187" s="39"/>
      <c r="AG187" s="39"/>
      <c r="AH187" s="39"/>
      <c r="AI187" s="39"/>
    </row>
    <row r="188" spans="1:35" ht="12.75">
      <c r="A188" s="248">
        <v>15</v>
      </c>
      <c r="B188" s="307" t="s">
        <v>930</v>
      </c>
      <c r="C188" s="323" t="s">
        <v>2207</v>
      </c>
      <c r="D188" s="260">
        <v>4</v>
      </c>
      <c r="E188" s="229">
        <f t="shared" ref="E188:E196" si="194">F188*(1+$AI$12)*(1-$AI$11)</f>
        <v>849.27906976744214</v>
      </c>
      <c r="F188" s="229">
        <v>849.27906976744214</v>
      </c>
      <c r="G188" s="249">
        <f>$G$24+E188</f>
        <v>1029.9767441860467</v>
      </c>
      <c r="H188" s="247">
        <f t="shared" ref="H188:H193" si="195">$H$24+E188</f>
        <v>1088.8325581395352</v>
      </c>
      <c r="I188" s="247">
        <f t="shared" ref="I188:I193" si="196">$I$24+E188</f>
        <v>1167.3069767441864</v>
      </c>
      <c r="J188" s="247"/>
      <c r="K188" s="249">
        <f>$K$24+E188</f>
        <v>1029.9767441860467</v>
      </c>
      <c r="L188" s="247">
        <f t="shared" ref="L188:L193" si="197">$L$24+E188</f>
        <v>1088.8325581395352</v>
      </c>
      <c r="M188" s="247">
        <f t="shared" ref="M188:M193" si="198">$M$24+E188</f>
        <v>1104.8372093023258</v>
      </c>
      <c r="N188" s="247">
        <f t="shared" ref="N188:N193" si="199">$N$24+E188</f>
        <v>1167.3069767441864</v>
      </c>
      <c r="O188" s="247"/>
      <c r="P188" s="249">
        <f>$P$24+E188</f>
        <v>1042.3674418604655</v>
      </c>
      <c r="Q188" s="249">
        <f>$Q$24+E188</f>
        <v>1054.2418604651166</v>
      </c>
      <c r="R188" s="247">
        <f t="shared" ref="R188:R193" si="200">$R$24+E188</f>
        <v>1106.3860465116281</v>
      </c>
      <c r="S188" s="247">
        <f t="shared" ref="S188:S193" si="201">$S$24+E188</f>
        <v>1123.9395348837213</v>
      </c>
      <c r="T188" s="247">
        <f t="shared" ref="T188:T193" si="202">$T$24+E188</f>
        <v>1192.0883720930237</v>
      </c>
      <c r="U188" s="247">
        <f t="shared" ref="U188:U193" si="203">$U$24+E188</f>
        <v>1216.8697674418609</v>
      </c>
      <c r="V188" s="247"/>
      <c r="W188" s="247"/>
      <c r="X188" s="247"/>
      <c r="Y188" s="249">
        <f>$Y$24+E188</f>
        <v>1176.0837209302331</v>
      </c>
      <c r="Z188" s="247">
        <f t="shared" ref="Z188:Z193" si="204">$Z$24+E188</f>
        <v>1230.2930232558142</v>
      </c>
      <c r="AA188" s="247"/>
      <c r="AB188" s="249">
        <f>$AB$24+E188</f>
        <v>1176.0837209302331</v>
      </c>
      <c r="AC188" s="247">
        <f t="shared" ref="AC188:AC193" si="205">$AC$24+E188</f>
        <v>1228.2279069767446</v>
      </c>
      <c r="AD188" s="249">
        <f t="shared" ref="AD188:AD193" si="206">$AD$24+E188</f>
        <v>1233.390697674419</v>
      </c>
      <c r="AE188" s="247"/>
      <c r="AF188" s="249">
        <f>$AF$24+E188</f>
        <v>1200.8651162790702</v>
      </c>
      <c r="AG188" s="247">
        <f t="shared" ref="AG188:AG193" si="207">$AG$24+E188</f>
        <v>1260.2372093023259</v>
      </c>
      <c r="AH188" s="249">
        <f t="shared" ref="AH188:AH193" si="208">$AH$24+E188</f>
        <v>1290.1813953488377</v>
      </c>
      <c r="AI188" s="247"/>
    </row>
    <row r="189" spans="1:35" ht="12.75">
      <c r="A189" s="248">
        <v>20</v>
      </c>
      <c r="B189" s="307" t="s">
        <v>931</v>
      </c>
      <c r="C189" s="323" t="s">
        <v>2207</v>
      </c>
      <c r="D189" s="260">
        <v>6.3</v>
      </c>
      <c r="E189" s="229">
        <f t="shared" si="194"/>
        <v>929.30232558139573</v>
      </c>
      <c r="F189" s="229">
        <v>929.30232558139573</v>
      </c>
      <c r="G189" s="249">
        <f>$G$24+E189</f>
        <v>1110.0000000000005</v>
      </c>
      <c r="H189" s="247">
        <f t="shared" si="195"/>
        <v>1168.8558139534889</v>
      </c>
      <c r="I189" s="247">
        <f t="shared" si="196"/>
        <v>1247.3302325581401</v>
      </c>
      <c r="J189" s="247"/>
      <c r="K189" s="249">
        <f>$K$24+E189</f>
        <v>1110.0000000000005</v>
      </c>
      <c r="L189" s="247">
        <f t="shared" si="197"/>
        <v>1168.8558139534889</v>
      </c>
      <c r="M189" s="247">
        <f t="shared" si="198"/>
        <v>1184.8604651162796</v>
      </c>
      <c r="N189" s="247">
        <f t="shared" si="199"/>
        <v>1247.3302325581401</v>
      </c>
      <c r="O189" s="247"/>
      <c r="P189" s="249">
        <f>$P$24+E189</f>
        <v>1122.390697674419</v>
      </c>
      <c r="Q189" s="249">
        <f>$Q$24+E189</f>
        <v>1134.2651162790703</v>
      </c>
      <c r="R189" s="247">
        <f t="shared" si="200"/>
        <v>1186.4093023255818</v>
      </c>
      <c r="S189" s="247">
        <f t="shared" si="201"/>
        <v>1203.9627906976748</v>
      </c>
      <c r="T189" s="247">
        <f t="shared" si="202"/>
        <v>1272.1116279069772</v>
      </c>
      <c r="U189" s="247">
        <f t="shared" si="203"/>
        <v>1296.8930232558143</v>
      </c>
      <c r="V189" s="247"/>
      <c r="W189" s="247"/>
      <c r="X189" s="247"/>
      <c r="Y189" s="249">
        <f>$Y$24+E189</f>
        <v>1256.1069767441866</v>
      </c>
      <c r="Z189" s="247">
        <f t="shared" si="204"/>
        <v>1310.3162790697679</v>
      </c>
      <c r="AA189" s="247"/>
      <c r="AB189" s="249">
        <f>$AB$24+E189</f>
        <v>1256.1069767441866</v>
      </c>
      <c r="AC189" s="247">
        <f t="shared" si="205"/>
        <v>1308.2511627906983</v>
      </c>
      <c r="AD189" s="249">
        <f t="shared" si="206"/>
        <v>1313.4139534883725</v>
      </c>
      <c r="AE189" s="247"/>
      <c r="AF189" s="249">
        <f>$AF$24+E189</f>
        <v>1280.8883720930239</v>
      </c>
      <c r="AG189" s="247">
        <f t="shared" si="207"/>
        <v>1340.2604651162796</v>
      </c>
      <c r="AH189" s="249">
        <f t="shared" si="208"/>
        <v>1370.2046511627912</v>
      </c>
      <c r="AI189" s="247"/>
    </row>
    <row r="190" spans="1:35" ht="12.75">
      <c r="A190" s="248">
        <v>25</v>
      </c>
      <c r="B190" s="307" t="s">
        <v>932</v>
      </c>
      <c r="C190" s="323" t="s">
        <v>2207</v>
      </c>
      <c r="D190" s="260">
        <v>10</v>
      </c>
      <c r="E190" s="229">
        <f t="shared" si="194"/>
        <v>1014.4883720930235</v>
      </c>
      <c r="F190" s="229">
        <v>1014.4883720930235</v>
      </c>
      <c r="G190" s="249">
        <f>$G$24+E190</f>
        <v>1195.1860465116283</v>
      </c>
      <c r="H190" s="247">
        <f t="shared" si="195"/>
        <v>1254.0418604651165</v>
      </c>
      <c r="I190" s="247">
        <f t="shared" si="196"/>
        <v>1332.5162790697677</v>
      </c>
      <c r="J190" s="247"/>
      <c r="K190" s="249">
        <f>$K$24+E190</f>
        <v>1195.1860465116283</v>
      </c>
      <c r="L190" s="247">
        <f t="shared" si="197"/>
        <v>1254.0418604651165</v>
      </c>
      <c r="M190" s="247">
        <f t="shared" si="198"/>
        <v>1270.0465116279074</v>
      </c>
      <c r="N190" s="247">
        <f t="shared" si="199"/>
        <v>1332.5162790697677</v>
      </c>
      <c r="O190" s="247"/>
      <c r="P190" s="249">
        <f>$P$24+E190</f>
        <v>1207.5767441860469</v>
      </c>
      <c r="Q190" s="249">
        <f>$Q$24+E190</f>
        <v>1219.4511627906979</v>
      </c>
      <c r="R190" s="247">
        <f t="shared" si="200"/>
        <v>1271.5953488372097</v>
      </c>
      <c r="S190" s="247">
        <f t="shared" si="201"/>
        <v>1289.1488372093027</v>
      </c>
      <c r="T190" s="247">
        <f t="shared" si="202"/>
        <v>1357.2976744186049</v>
      </c>
      <c r="U190" s="247">
        <f t="shared" si="203"/>
        <v>1382.0790697674422</v>
      </c>
      <c r="V190" s="247"/>
      <c r="W190" s="247"/>
      <c r="X190" s="247"/>
      <c r="Y190" s="249">
        <f>$Y$24+E190</f>
        <v>1341.2930232558142</v>
      </c>
      <c r="Z190" s="247">
        <f t="shared" si="204"/>
        <v>1395.5023255813958</v>
      </c>
      <c r="AA190" s="247"/>
      <c r="AB190" s="249">
        <f>$AB$24+E190</f>
        <v>1341.2930232558142</v>
      </c>
      <c r="AC190" s="247">
        <f t="shared" si="205"/>
        <v>1393.437209302326</v>
      </c>
      <c r="AD190" s="249">
        <f t="shared" si="206"/>
        <v>1398.6000000000004</v>
      </c>
      <c r="AE190" s="247"/>
      <c r="AF190" s="249">
        <f>$AF$24+E190</f>
        <v>1366.0744186046516</v>
      </c>
      <c r="AG190" s="247">
        <f t="shared" si="207"/>
        <v>1425.4465116279075</v>
      </c>
      <c r="AH190" s="249">
        <f t="shared" si="208"/>
        <v>1455.390697674419</v>
      </c>
      <c r="AI190" s="247"/>
    </row>
    <row r="191" spans="1:35" ht="12.75">
      <c r="A191" s="248">
        <v>32</v>
      </c>
      <c r="B191" s="307" t="s">
        <v>933</v>
      </c>
      <c r="C191" s="323" t="s">
        <v>2207</v>
      </c>
      <c r="D191" s="260">
        <v>16</v>
      </c>
      <c r="E191" s="229">
        <f t="shared" si="194"/>
        <v>1232.8744186046515</v>
      </c>
      <c r="F191" s="229">
        <v>1232.8744186046515</v>
      </c>
      <c r="G191" s="249">
        <f>$G$24+E191</f>
        <v>1413.5720930232562</v>
      </c>
      <c r="H191" s="249">
        <f t="shared" si="195"/>
        <v>1472.4279069767447</v>
      </c>
      <c r="I191" s="247">
        <f t="shared" si="196"/>
        <v>1550.9023255813959</v>
      </c>
      <c r="J191" s="247"/>
      <c r="K191" s="249">
        <f>$K$24+E191</f>
        <v>1413.5720930232562</v>
      </c>
      <c r="L191" s="249">
        <f t="shared" si="197"/>
        <v>1472.4279069767447</v>
      </c>
      <c r="M191" s="249">
        <f t="shared" si="198"/>
        <v>1488.4325581395353</v>
      </c>
      <c r="N191" s="247">
        <f t="shared" si="199"/>
        <v>1550.9023255813959</v>
      </c>
      <c r="O191" s="247"/>
      <c r="P191" s="249">
        <f>$P$24+E191</f>
        <v>1425.9627906976748</v>
      </c>
      <c r="Q191" s="249">
        <f>$Q$24+E191</f>
        <v>1437.8372093023261</v>
      </c>
      <c r="R191" s="249">
        <f t="shared" si="200"/>
        <v>1489.9813953488376</v>
      </c>
      <c r="S191" s="249">
        <f t="shared" si="201"/>
        <v>1507.5348837209308</v>
      </c>
      <c r="T191" s="247">
        <f t="shared" si="202"/>
        <v>1575.683720930233</v>
      </c>
      <c r="U191" s="247">
        <f t="shared" si="203"/>
        <v>1600.4651162790701</v>
      </c>
      <c r="V191" s="247"/>
      <c r="W191" s="247"/>
      <c r="X191" s="247"/>
      <c r="Y191" s="249">
        <f>$Y$24+E191</f>
        <v>1559.6790697674423</v>
      </c>
      <c r="Z191" s="249">
        <f t="shared" si="204"/>
        <v>1613.8883720930237</v>
      </c>
      <c r="AA191" s="247"/>
      <c r="AB191" s="249">
        <f>$AB$24+E191</f>
        <v>1559.6790697674423</v>
      </c>
      <c r="AC191" s="249">
        <f t="shared" si="205"/>
        <v>1611.8232558139539</v>
      </c>
      <c r="AD191" s="249">
        <f t="shared" si="206"/>
        <v>1616.9860465116285</v>
      </c>
      <c r="AE191" s="247"/>
      <c r="AF191" s="249">
        <f>$AF$24+E191</f>
        <v>1584.4604651162795</v>
      </c>
      <c r="AG191" s="249">
        <f t="shared" si="207"/>
        <v>1643.8325581395354</v>
      </c>
      <c r="AH191" s="249">
        <f t="shared" si="208"/>
        <v>1673.7767441860469</v>
      </c>
      <c r="AI191" s="247"/>
    </row>
    <row r="192" spans="1:35" ht="12.75">
      <c r="A192" s="248">
        <v>40</v>
      </c>
      <c r="B192" s="307" t="s">
        <v>934</v>
      </c>
      <c r="C192" s="323" t="s">
        <v>2207</v>
      </c>
      <c r="D192" s="260">
        <v>25</v>
      </c>
      <c r="E192" s="229">
        <f t="shared" si="194"/>
        <v>1288.1162790697679</v>
      </c>
      <c r="F192" s="229">
        <v>1288.1162790697679</v>
      </c>
      <c r="G192" s="247"/>
      <c r="H192" s="249">
        <f t="shared" si="195"/>
        <v>1527.669767441861</v>
      </c>
      <c r="I192" s="247">
        <f t="shared" si="196"/>
        <v>1606.1441860465122</v>
      </c>
      <c r="J192" s="247"/>
      <c r="K192" s="247"/>
      <c r="L192" s="249">
        <f t="shared" si="197"/>
        <v>1527.669767441861</v>
      </c>
      <c r="M192" s="249">
        <f t="shared" si="198"/>
        <v>1543.6744186046517</v>
      </c>
      <c r="N192" s="247">
        <f t="shared" si="199"/>
        <v>1606.1441860465122</v>
      </c>
      <c r="O192" s="247"/>
      <c r="P192" s="247"/>
      <c r="Q192" s="247"/>
      <c r="R192" s="249">
        <f t="shared" si="200"/>
        <v>1545.223255813954</v>
      </c>
      <c r="S192" s="249">
        <f t="shared" si="201"/>
        <v>1562.7767441860469</v>
      </c>
      <c r="T192" s="247">
        <f t="shared" si="202"/>
        <v>1630.9255813953494</v>
      </c>
      <c r="U192" s="247">
        <f t="shared" si="203"/>
        <v>1655.7069767441865</v>
      </c>
      <c r="V192" s="247"/>
      <c r="W192" s="247"/>
      <c r="X192" s="247"/>
      <c r="Y192" s="247"/>
      <c r="Z192" s="249">
        <f t="shared" si="204"/>
        <v>1669.1302325581401</v>
      </c>
      <c r="AA192" s="247"/>
      <c r="AB192" s="247"/>
      <c r="AC192" s="249">
        <f t="shared" si="205"/>
        <v>1667.0651162790705</v>
      </c>
      <c r="AD192" s="249">
        <f t="shared" si="206"/>
        <v>1672.2279069767446</v>
      </c>
      <c r="AE192" s="247"/>
      <c r="AF192" s="247"/>
      <c r="AG192" s="249">
        <f t="shared" si="207"/>
        <v>1699.0744186046518</v>
      </c>
      <c r="AH192" s="249">
        <f t="shared" si="208"/>
        <v>1729.0186046511633</v>
      </c>
      <c r="AI192" s="247"/>
    </row>
    <row r="193" spans="1:35" ht="12.75">
      <c r="A193" s="248">
        <v>50</v>
      </c>
      <c r="B193" s="307" t="s">
        <v>935</v>
      </c>
      <c r="C193" s="323" t="s">
        <v>2207</v>
      </c>
      <c r="D193" s="260">
        <v>40</v>
      </c>
      <c r="E193" s="229">
        <f t="shared" si="194"/>
        <v>1477.0744186046518</v>
      </c>
      <c r="F193" s="229">
        <v>1477.0744186046518</v>
      </c>
      <c r="G193" s="247"/>
      <c r="H193" s="249">
        <f t="shared" si="195"/>
        <v>1716.627906976745</v>
      </c>
      <c r="I193" s="249">
        <f t="shared" si="196"/>
        <v>1795.1023255813961</v>
      </c>
      <c r="J193" s="247"/>
      <c r="K193" s="247"/>
      <c r="L193" s="249">
        <f t="shared" si="197"/>
        <v>1716.627906976745</v>
      </c>
      <c r="M193" s="249">
        <f t="shared" si="198"/>
        <v>1732.6325581395356</v>
      </c>
      <c r="N193" s="249">
        <f t="shared" si="199"/>
        <v>1795.1023255813961</v>
      </c>
      <c r="O193" s="247"/>
      <c r="P193" s="247"/>
      <c r="Q193" s="247"/>
      <c r="R193" s="249">
        <f t="shared" si="200"/>
        <v>1734.1813953488379</v>
      </c>
      <c r="S193" s="249">
        <f t="shared" si="201"/>
        <v>1751.7348837209311</v>
      </c>
      <c r="T193" s="249">
        <f t="shared" si="202"/>
        <v>1819.8837209302333</v>
      </c>
      <c r="U193" s="249">
        <f t="shared" si="203"/>
        <v>1844.6651162790704</v>
      </c>
      <c r="V193" s="247"/>
      <c r="W193" s="247"/>
      <c r="X193" s="247"/>
      <c r="Y193" s="247"/>
      <c r="Z193" s="249">
        <f t="shared" si="204"/>
        <v>1858.088372093024</v>
      </c>
      <c r="AA193" s="247"/>
      <c r="AB193" s="247"/>
      <c r="AC193" s="249">
        <f t="shared" si="205"/>
        <v>1856.0232558139542</v>
      </c>
      <c r="AD193" s="249">
        <f t="shared" si="206"/>
        <v>1861.1860465116288</v>
      </c>
      <c r="AE193" s="247"/>
      <c r="AF193" s="247"/>
      <c r="AG193" s="249">
        <f t="shared" si="207"/>
        <v>1888.0325581395357</v>
      </c>
      <c r="AH193" s="249">
        <f t="shared" si="208"/>
        <v>1917.9767441860472</v>
      </c>
      <c r="AI193" s="247"/>
    </row>
    <row r="194" spans="1:35" ht="12.75">
      <c r="A194" s="247">
        <v>65</v>
      </c>
      <c r="B194" s="307" t="s">
        <v>936</v>
      </c>
      <c r="C194" s="323" t="s">
        <v>2207</v>
      </c>
      <c r="D194" s="282">
        <v>63</v>
      </c>
      <c r="E194" s="229">
        <f t="shared" si="194"/>
        <v>2034.1395348837216</v>
      </c>
      <c r="F194" s="229">
        <v>2034.1395348837216</v>
      </c>
      <c r="G194" s="247"/>
      <c r="H194" s="247"/>
      <c r="I194" s="247"/>
      <c r="J194" s="249">
        <f>$J$24+E194</f>
        <v>2517.3767441860473</v>
      </c>
      <c r="K194" s="247"/>
      <c r="L194" s="247"/>
      <c r="M194" s="247"/>
      <c r="N194" s="247"/>
      <c r="O194" s="249">
        <f>$O$24+E194</f>
        <v>2517.3767441860473</v>
      </c>
      <c r="P194" s="247"/>
      <c r="Q194" s="247"/>
      <c r="R194" s="247"/>
      <c r="S194" s="247"/>
      <c r="T194" s="247"/>
      <c r="U194" s="247"/>
      <c r="V194" s="249">
        <f>$V$24+E194</f>
        <v>2553.5162790697682</v>
      </c>
      <c r="W194" s="249">
        <f>$W$24+E194</f>
        <v>2588.1069767441868</v>
      </c>
      <c r="X194" s="249">
        <f>$X$24+E194</f>
        <v>2706.8511627906983</v>
      </c>
      <c r="Y194" s="247"/>
      <c r="Z194" s="247"/>
      <c r="AA194" s="249">
        <f>$AA$24+E194</f>
        <v>2781.1953488372101</v>
      </c>
      <c r="AB194" s="247"/>
      <c r="AC194" s="247"/>
      <c r="AD194" s="247"/>
      <c r="AE194" s="249">
        <f>$AE$24+E194</f>
        <v>2779.1302325581405</v>
      </c>
      <c r="AF194" s="247"/>
      <c r="AG194" s="247"/>
      <c r="AH194" s="247"/>
      <c r="AI194" s="249">
        <f>$AI$24+E194</f>
        <v>2840.5674418604658</v>
      </c>
    </row>
    <row r="195" spans="1:35" ht="12.75">
      <c r="A195" s="247">
        <v>80</v>
      </c>
      <c r="B195" s="307" t="s">
        <v>937</v>
      </c>
      <c r="C195" s="323" t="s">
        <v>2207</v>
      </c>
      <c r="D195" s="282">
        <v>100</v>
      </c>
      <c r="E195" s="229">
        <f t="shared" si="194"/>
        <v>2584.4930232558145</v>
      </c>
      <c r="F195" s="229">
        <v>2584.4930232558145</v>
      </c>
      <c r="G195" s="247"/>
      <c r="H195" s="247"/>
      <c r="I195" s="247"/>
      <c r="J195" s="249">
        <f>$J$24+E195</f>
        <v>3067.7302325581404</v>
      </c>
      <c r="K195" s="247"/>
      <c r="L195" s="247"/>
      <c r="M195" s="247"/>
      <c r="N195" s="247"/>
      <c r="O195" s="249">
        <f>$O$24+E195</f>
        <v>3067.7302325581404</v>
      </c>
      <c r="P195" s="247"/>
      <c r="Q195" s="247"/>
      <c r="R195" s="247"/>
      <c r="S195" s="247"/>
      <c r="T195" s="247"/>
      <c r="U195" s="247"/>
      <c r="V195" s="249">
        <f>$V$24+E195</f>
        <v>3103.8697674418609</v>
      </c>
      <c r="W195" s="249">
        <f>$W$24+E195</f>
        <v>3138.4604651162799</v>
      </c>
      <c r="X195" s="249">
        <f>$X$24+E195</f>
        <v>3257.2046511627914</v>
      </c>
      <c r="Y195" s="247"/>
      <c r="Z195" s="247"/>
      <c r="AA195" s="249">
        <f>$AA$24+E195</f>
        <v>3331.5488372093032</v>
      </c>
      <c r="AB195" s="247"/>
      <c r="AC195" s="247"/>
      <c r="AD195" s="247"/>
      <c r="AE195" s="249">
        <f>$AE$24+E195</f>
        <v>3329.4837209302332</v>
      </c>
      <c r="AF195" s="247"/>
      <c r="AG195" s="247"/>
      <c r="AH195" s="247"/>
      <c r="AI195" s="249">
        <f>$AI$24+E195</f>
        <v>3390.9209302325589</v>
      </c>
    </row>
    <row r="196" spans="1:35" ht="12.75">
      <c r="A196" s="248">
        <v>100</v>
      </c>
      <c r="B196" s="307" t="s">
        <v>938</v>
      </c>
      <c r="C196" s="323" t="s">
        <v>2207</v>
      </c>
      <c r="D196" s="260">
        <v>160</v>
      </c>
      <c r="E196" s="229">
        <f t="shared" si="194"/>
        <v>3050.6930232558152</v>
      </c>
      <c r="F196" s="229">
        <v>3050.6930232558152</v>
      </c>
      <c r="G196" s="247"/>
      <c r="H196" s="247"/>
      <c r="I196" s="247"/>
      <c r="J196" s="249">
        <f>$J$24+E196</f>
        <v>3533.9302325581411</v>
      </c>
      <c r="K196" s="247"/>
      <c r="L196" s="247"/>
      <c r="M196" s="247"/>
      <c r="N196" s="247"/>
      <c r="O196" s="249">
        <f>$O$24+E196</f>
        <v>3533.9302325581411</v>
      </c>
      <c r="P196" s="247"/>
      <c r="Q196" s="247"/>
      <c r="R196" s="247"/>
      <c r="S196" s="247"/>
      <c r="T196" s="247"/>
      <c r="U196" s="247"/>
      <c r="V196" s="249">
        <f>$V$24+E196</f>
        <v>3570.0697674418616</v>
      </c>
      <c r="W196" s="249">
        <f>$W$24+E196</f>
        <v>3604.6604651162806</v>
      </c>
      <c r="X196" s="249">
        <f>$X$24+E196</f>
        <v>3723.4046511627921</v>
      </c>
      <c r="Y196" s="247"/>
      <c r="Z196" s="247"/>
      <c r="AA196" s="249">
        <f>$AA$24+E196</f>
        <v>3797.7488372093039</v>
      </c>
      <c r="AB196" s="247"/>
      <c r="AC196" s="247"/>
      <c r="AD196" s="247"/>
      <c r="AE196" s="249">
        <f>$AE$24+E196</f>
        <v>3795.6837209302339</v>
      </c>
      <c r="AF196" s="247"/>
      <c r="AG196" s="247"/>
      <c r="AH196" s="247"/>
      <c r="AI196" s="249">
        <f>$AI$24+E196</f>
        <v>3857.1209302325597</v>
      </c>
    </row>
    <row r="197" spans="1:35" ht="12.75">
      <c r="A197" s="47"/>
      <c r="B197" s="46"/>
      <c r="C197" s="27"/>
      <c r="D197" s="45"/>
      <c r="E197" s="46"/>
      <c r="F197" s="46"/>
      <c r="G197" s="21"/>
      <c r="H197" s="21"/>
      <c r="I197" s="21"/>
      <c r="J197" s="21"/>
      <c r="K197" s="28"/>
      <c r="L197" s="28"/>
      <c r="M197" s="28"/>
      <c r="N197" s="28"/>
      <c r="O197" s="28"/>
      <c r="P197" s="28"/>
      <c r="Q197" s="28"/>
      <c r="R197" s="28"/>
      <c r="S197" s="28"/>
      <c r="T197" s="28"/>
      <c r="U197" s="28"/>
      <c r="V197" s="28"/>
      <c r="W197" s="28"/>
      <c r="X197" s="28"/>
      <c r="Y197" s="28"/>
      <c r="Z197" s="28"/>
      <c r="AA197" s="28"/>
      <c r="AB197" s="28"/>
      <c r="AC197" s="28"/>
      <c r="AD197" s="28"/>
      <c r="AE197" s="28"/>
      <c r="AF197" s="28"/>
      <c r="AG197" s="28"/>
      <c r="AH197" s="28"/>
      <c r="AI197" s="28"/>
    </row>
    <row r="198" spans="1:35" ht="12.75">
      <c r="A198" s="47"/>
      <c r="B198" s="46"/>
      <c r="C198" s="27"/>
      <c r="D198" s="45"/>
      <c r="E198" s="46"/>
      <c r="F198" s="46"/>
      <c r="G198" s="21"/>
      <c r="H198" s="21"/>
      <c r="I198" s="21"/>
      <c r="J198" s="21"/>
      <c r="K198" s="28"/>
      <c r="L198" s="28"/>
      <c r="M198" s="28"/>
      <c r="N198" s="28"/>
      <c r="O198" s="28"/>
      <c r="P198" s="28"/>
      <c r="Q198" s="28"/>
      <c r="R198" s="28"/>
      <c r="S198" s="28"/>
      <c r="T198" s="28"/>
      <c r="U198" s="28"/>
      <c r="V198" s="28"/>
      <c r="W198" s="28"/>
      <c r="X198" s="28"/>
      <c r="Y198" s="28"/>
      <c r="Z198" s="28"/>
      <c r="AA198" s="28"/>
      <c r="AB198" s="28"/>
      <c r="AC198" s="28"/>
      <c r="AD198" s="28"/>
      <c r="AE198" s="28"/>
      <c r="AF198" s="28"/>
      <c r="AG198" s="28"/>
      <c r="AH198" s="28"/>
      <c r="AI198" s="28"/>
    </row>
    <row r="199" spans="1:35" ht="15.75">
      <c r="A199" s="269" t="s">
        <v>2472</v>
      </c>
      <c r="B199" s="46"/>
      <c r="C199" s="27"/>
      <c r="D199" s="45"/>
      <c r="E199" s="46"/>
      <c r="F199" s="46"/>
      <c r="G199" s="21"/>
      <c r="H199" s="21"/>
      <c r="I199" s="21"/>
      <c r="J199" s="21"/>
      <c r="K199" s="28"/>
      <c r="L199" s="28"/>
      <c r="M199" s="28"/>
      <c r="N199" s="28"/>
      <c r="O199" s="28"/>
      <c r="P199" s="28"/>
      <c r="Q199" s="28"/>
      <c r="R199" s="28"/>
      <c r="S199" s="28"/>
      <c r="T199" s="28"/>
      <c r="U199" s="28"/>
      <c r="V199" s="28"/>
      <c r="W199" s="28"/>
      <c r="X199" s="28"/>
      <c r="Y199" s="28"/>
      <c r="Z199" s="28"/>
      <c r="AA199" s="28"/>
      <c r="AB199" s="28"/>
      <c r="AC199" s="28"/>
      <c r="AD199" s="28"/>
      <c r="AE199" s="28"/>
      <c r="AF199" s="28"/>
      <c r="AG199" s="28"/>
      <c r="AH199" s="28"/>
      <c r="AI199" s="28"/>
    </row>
    <row r="200" spans="1:35" ht="12.75">
      <c r="A200" s="47"/>
      <c r="B200" s="46"/>
      <c r="C200" s="27"/>
      <c r="D200" s="45"/>
      <c r="E200" s="46"/>
      <c r="F200" s="46"/>
      <c r="G200" s="21"/>
      <c r="H200" s="21"/>
      <c r="I200" s="21"/>
      <c r="J200" s="21"/>
      <c r="K200" s="28"/>
      <c r="L200" s="28"/>
      <c r="M200" s="28"/>
      <c r="N200" s="28"/>
      <c r="O200" s="28"/>
      <c r="P200" s="28"/>
      <c r="Q200" s="28"/>
      <c r="R200" s="28"/>
      <c r="S200" s="28"/>
      <c r="T200" s="28"/>
      <c r="U200" s="28"/>
      <c r="V200" s="28"/>
      <c r="W200" s="28"/>
      <c r="X200" s="28"/>
      <c r="Y200" s="28"/>
      <c r="Z200" s="28"/>
      <c r="AA200" s="28"/>
      <c r="AB200" s="28"/>
      <c r="AC200" s="28"/>
      <c r="AD200" s="28"/>
      <c r="AE200" s="28"/>
      <c r="AF200" s="28"/>
      <c r="AG200" s="28"/>
      <c r="AH200" s="28"/>
      <c r="AI200" s="28"/>
    </row>
    <row r="201" spans="1:35" ht="12.75">
      <c r="A201" s="248"/>
      <c r="B201" s="324" t="s">
        <v>2473</v>
      </c>
      <c r="C201" s="323" t="s">
        <v>2474</v>
      </c>
      <c r="D201" s="260" t="s">
        <v>539</v>
      </c>
      <c r="E201" s="229">
        <f>F201*(1+$AI$12)*(1-$AI$11)</f>
        <v>64.534883720930253</v>
      </c>
      <c r="F201" s="229">
        <v>64.534883720930253</v>
      </c>
      <c r="G201" s="572" t="s">
        <v>2475</v>
      </c>
      <c r="H201" s="573"/>
      <c r="I201" s="573"/>
      <c r="J201" s="573"/>
      <c r="K201" s="573"/>
      <c r="L201" s="573"/>
      <c r="M201" s="573"/>
      <c r="N201" s="573"/>
      <c r="O201" s="573"/>
      <c r="P201" s="573"/>
      <c r="Q201" s="573"/>
      <c r="R201" s="573"/>
      <c r="S201" s="573"/>
      <c r="T201" s="573"/>
      <c r="U201" s="573"/>
      <c r="V201" s="573"/>
      <c r="W201" s="573"/>
      <c r="X201" s="573"/>
      <c r="Y201" s="573"/>
      <c r="Z201" s="573"/>
      <c r="AA201" s="573"/>
      <c r="AB201" s="573"/>
      <c r="AC201" s="573"/>
      <c r="AD201" s="573"/>
      <c r="AE201" s="573"/>
      <c r="AF201" s="573"/>
      <c r="AG201" s="573"/>
      <c r="AH201" s="573"/>
      <c r="AI201" s="574"/>
    </row>
    <row r="202" spans="1:35" ht="12.75">
      <c r="A202" s="248"/>
      <c r="B202" s="324" t="s">
        <v>2652</v>
      </c>
      <c r="C202" s="323" t="s">
        <v>2651</v>
      </c>
      <c r="D202" s="260" t="s">
        <v>539</v>
      </c>
      <c r="E202" s="229">
        <f>F202*(1+$AI$12)*(1-$AI$11)</f>
        <v>8.9316279069767468</v>
      </c>
      <c r="F202" s="229">
        <v>8.9316279069767468</v>
      </c>
      <c r="G202" s="572" t="s">
        <v>2653</v>
      </c>
      <c r="H202" s="573"/>
      <c r="I202" s="573"/>
      <c r="J202" s="573"/>
      <c r="K202" s="573"/>
      <c r="L202" s="573"/>
      <c r="M202" s="573"/>
      <c r="N202" s="573"/>
      <c r="O202" s="573"/>
      <c r="P202" s="573"/>
      <c r="Q202" s="573"/>
      <c r="R202" s="573"/>
      <c r="S202" s="573"/>
      <c r="T202" s="573"/>
      <c r="U202" s="573"/>
      <c r="V202" s="573"/>
      <c r="W202" s="573"/>
      <c r="X202" s="573"/>
      <c r="Y202" s="573"/>
      <c r="Z202" s="573"/>
      <c r="AA202" s="573"/>
      <c r="AB202" s="573"/>
      <c r="AC202" s="573"/>
      <c r="AD202" s="573"/>
      <c r="AE202" s="573"/>
      <c r="AF202" s="573"/>
      <c r="AG202" s="573"/>
      <c r="AH202" s="573"/>
      <c r="AI202" s="574"/>
    </row>
    <row r="203" spans="1:35" ht="12.75">
      <c r="A203" s="47"/>
      <c r="B203" s="46"/>
      <c r="C203" s="27"/>
      <c r="D203" s="45"/>
      <c r="E203" s="46"/>
      <c r="F203" s="46"/>
      <c r="G203" s="21"/>
      <c r="H203" s="21"/>
      <c r="I203" s="21"/>
      <c r="J203" s="21"/>
      <c r="K203" s="28"/>
      <c r="L203" s="28"/>
      <c r="M203" s="28"/>
      <c r="N203" s="28"/>
      <c r="O203" s="28"/>
      <c r="P203" s="28"/>
      <c r="Q203" s="28"/>
      <c r="R203" s="28"/>
      <c r="S203" s="28"/>
      <c r="T203" s="28"/>
      <c r="U203" s="28"/>
      <c r="V203" s="28"/>
      <c r="W203" s="28"/>
      <c r="X203" s="28"/>
      <c r="Y203" s="28"/>
      <c r="Z203" s="28"/>
      <c r="AA203" s="28"/>
      <c r="AB203" s="28"/>
      <c r="AC203" s="28"/>
      <c r="AD203" s="28"/>
      <c r="AE203" s="28"/>
      <c r="AF203" s="28"/>
      <c r="AG203" s="28"/>
      <c r="AH203" s="28"/>
      <c r="AI203" s="28"/>
    </row>
    <row r="204" spans="1:35" ht="12.75">
      <c r="A204" s="47"/>
      <c r="B204" s="46"/>
      <c r="C204" s="27"/>
      <c r="D204" s="45"/>
      <c r="E204" s="46"/>
      <c r="F204" s="46"/>
      <c r="G204" s="21"/>
      <c r="H204" s="21"/>
      <c r="I204" s="21"/>
      <c r="J204" s="21"/>
      <c r="K204" s="28"/>
      <c r="L204" s="28"/>
      <c r="M204" s="28"/>
      <c r="N204" s="28"/>
      <c r="O204" s="28"/>
      <c r="P204" s="28"/>
      <c r="Q204" s="28"/>
      <c r="R204" s="28"/>
      <c r="S204" s="28"/>
      <c r="T204" s="28"/>
      <c r="U204" s="28"/>
      <c r="V204" s="28"/>
      <c r="W204" s="28"/>
      <c r="X204" s="28"/>
      <c r="Y204" s="28"/>
      <c r="Z204" s="28"/>
      <c r="AA204" s="28"/>
      <c r="AB204" s="28"/>
      <c r="AC204" s="28"/>
      <c r="AD204" s="28"/>
      <c r="AE204" s="28"/>
      <c r="AF204" s="28"/>
      <c r="AG204" s="28"/>
      <c r="AH204" s="28"/>
      <c r="AI204" s="28"/>
    </row>
    <row r="205" spans="1:35" ht="15.75">
      <c r="A205" s="269" t="s">
        <v>2471</v>
      </c>
      <c r="B205" s="46"/>
      <c r="C205" s="27"/>
      <c r="D205" s="45"/>
      <c r="E205" s="46"/>
      <c r="F205" s="46"/>
      <c r="G205" s="21"/>
      <c r="H205" s="21"/>
      <c r="I205" s="21"/>
      <c r="J205" s="21"/>
      <c r="K205" s="28"/>
      <c r="L205" s="28"/>
      <c r="M205" s="28"/>
      <c r="N205" s="28"/>
      <c r="O205" s="28"/>
      <c r="P205" s="28"/>
      <c r="Q205" s="28"/>
      <c r="R205" s="28"/>
      <c r="S205" s="28"/>
      <c r="T205" s="28"/>
      <c r="U205" s="28"/>
      <c r="V205" s="28"/>
      <c r="W205" s="28"/>
      <c r="X205" s="28"/>
      <c r="Y205" s="28"/>
      <c r="Z205" s="28"/>
      <c r="AA205" s="28"/>
      <c r="AB205" s="28"/>
      <c r="AC205" s="28"/>
      <c r="AD205" s="28"/>
      <c r="AE205" s="28"/>
      <c r="AF205" s="28"/>
      <c r="AG205" s="28"/>
      <c r="AH205" s="28"/>
      <c r="AI205" s="28"/>
    </row>
    <row r="206" spans="1:35" ht="12.75">
      <c r="A206" s="47"/>
      <c r="B206" s="46"/>
      <c r="C206" s="27"/>
      <c r="D206" s="45"/>
      <c r="E206" s="46"/>
      <c r="F206" s="46"/>
      <c r="G206" s="21"/>
      <c r="H206" s="21"/>
      <c r="I206" s="21"/>
      <c r="J206" s="21"/>
      <c r="K206" s="28"/>
      <c r="L206" s="28"/>
      <c r="M206" s="28"/>
      <c r="N206" s="28"/>
      <c r="O206" s="28"/>
      <c r="P206" s="28"/>
      <c r="Q206" s="28"/>
      <c r="R206" s="28"/>
      <c r="S206" s="28"/>
      <c r="T206" s="28"/>
      <c r="U206" s="28"/>
      <c r="V206" s="28"/>
      <c r="W206" s="28"/>
      <c r="X206" s="28"/>
      <c r="Y206" s="28"/>
      <c r="Z206" s="28"/>
      <c r="AA206" s="28"/>
      <c r="AB206" s="28"/>
      <c r="AC206" s="28"/>
      <c r="AD206" s="28"/>
      <c r="AE206" s="28"/>
      <c r="AF206" s="28"/>
      <c r="AG206" s="28"/>
      <c r="AH206" s="28"/>
      <c r="AI206" s="28"/>
    </row>
    <row r="207" spans="1:35" ht="12.75">
      <c r="A207" s="47"/>
      <c r="B207" s="46"/>
      <c r="C207" s="27"/>
      <c r="D207" s="45"/>
      <c r="E207" s="46"/>
      <c r="F207" s="46"/>
      <c r="G207" s="21"/>
      <c r="H207" s="21"/>
      <c r="I207" s="21"/>
      <c r="J207" s="21"/>
      <c r="K207" s="28"/>
      <c r="L207" s="28"/>
      <c r="M207" s="28"/>
      <c r="N207" s="28"/>
      <c r="O207" s="21"/>
      <c r="P207" s="21"/>
      <c r="Q207" s="21"/>
      <c r="R207" s="28"/>
      <c r="S207" s="28"/>
      <c r="T207" s="28"/>
      <c r="U207" s="28"/>
      <c r="V207" s="28"/>
      <c r="W207" s="28"/>
      <c r="X207" s="28"/>
      <c r="Y207" s="28"/>
      <c r="Z207" s="28"/>
      <c r="AA207" s="28"/>
      <c r="AB207" s="28"/>
      <c r="AC207" s="28"/>
      <c r="AD207" s="28"/>
      <c r="AE207" s="28"/>
      <c r="AF207" s="28"/>
      <c r="AG207" s="28"/>
      <c r="AH207" s="28"/>
      <c r="AI207" s="28"/>
    </row>
    <row r="208" spans="1:35" ht="11.25" customHeight="1">
      <c r="A208" s="582" t="s">
        <v>2139</v>
      </c>
      <c r="B208" s="586" t="s">
        <v>508</v>
      </c>
      <c r="C208" s="587"/>
      <c r="D208" s="587"/>
      <c r="E208" s="593" t="s">
        <v>1345</v>
      </c>
      <c r="F208" s="276"/>
      <c r="G208" s="521" t="s">
        <v>2140</v>
      </c>
      <c r="H208" s="582" t="s">
        <v>1920</v>
      </c>
      <c r="I208" s="594" t="s">
        <v>559</v>
      </c>
      <c r="J208" s="594"/>
      <c r="K208" s="594"/>
      <c r="L208" s="594"/>
      <c r="M208" s="594"/>
      <c r="N208" s="594"/>
      <c r="O208" s="445"/>
      <c r="P208" s="319"/>
      <c r="Q208" s="319"/>
      <c r="R208" s="57"/>
      <c r="S208" s="57"/>
      <c r="T208" s="57"/>
      <c r="U208" s="57"/>
      <c r="V208" s="57"/>
      <c r="W208" s="57"/>
      <c r="X208" s="57"/>
      <c r="Y208" s="57"/>
      <c r="Z208" s="30"/>
      <c r="AA208" s="30"/>
      <c r="AB208" s="30"/>
      <c r="AC208" s="30"/>
      <c r="AD208" s="30"/>
      <c r="AE208" s="30"/>
      <c r="AF208" s="30"/>
      <c r="AG208" s="30"/>
      <c r="AH208" s="30"/>
      <c r="AI208" s="30"/>
    </row>
    <row r="209" spans="1:35" ht="11.25" customHeight="1">
      <c r="A209" s="582"/>
      <c r="B209" s="588"/>
      <c r="C209" s="589"/>
      <c r="D209" s="589"/>
      <c r="E209" s="593"/>
      <c r="F209" s="276"/>
      <c r="G209" s="521"/>
      <c r="H209" s="582"/>
      <c r="I209" s="564" t="s">
        <v>645</v>
      </c>
      <c r="J209" s="564"/>
      <c r="K209" s="564"/>
      <c r="L209" s="564" t="s">
        <v>646</v>
      </c>
      <c r="M209" s="564"/>
      <c r="N209" s="564"/>
      <c r="O209" s="445"/>
      <c r="P209" s="319"/>
      <c r="Q209" s="319"/>
      <c r="R209" s="57"/>
      <c r="S209" s="57"/>
      <c r="T209" s="57"/>
      <c r="U209" s="57"/>
      <c r="V209" s="57"/>
      <c r="W209" s="57"/>
      <c r="X209" s="57"/>
      <c r="Y209" s="57"/>
      <c r="Z209" s="30"/>
      <c r="AA209" s="30"/>
      <c r="AB209" s="30"/>
      <c r="AC209" s="30"/>
      <c r="AD209" s="30"/>
      <c r="AE209" s="30"/>
      <c r="AF209" s="30"/>
      <c r="AG209" s="30"/>
      <c r="AH209" s="30"/>
      <c r="AI209" s="30"/>
    </row>
    <row r="210" spans="1:35" ht="39" customHeight="1">
      <c r="A210" s="582"/>
      <c r="B210" s="590"/>
      <c r="C210" s="591"/>
      <c r="D210" s="591"/>
      <c r="E210" s="593"/>
      <c r="F210" s="276"/>
      <c r="G210" s="521"/>
      <c r="H210" s="582"/>
      <c r="I210" s="592" t="s">
        <v>647</v>
      </c>
      <c r="J210" s="592"/>
      <c r="K210" s="592"/>
      <c r="L210" s="592" t="s">
        <v>648</v>
      </c>
      <c r="M210" s="592"/>
      <c r="N210" s="592"/>
      <c r="O210" s="460"/>
      <c r="P210" s="319"/>
      <c r="Q210" s="319"/>
      <c r="R210" s="57"/>
      <c r="S210" s="57"/>
      <c r="T210" s="57"/>
      <c r="U210" s="57"/>
      <c r="V210" s="57"/>
      <c r="W210" s="57"/>
      <c r="X210" s="57"/>
      <c r="Y210" s="57"/>
      <c r="Z210" s="58"/>
      <c r="AA210" s="58"/>
      <c r="AB210" s="58"/>
      <c r="AC210" s="58"/>
      <c r="AD210" s="58"/>
      <c r="AE210" s="58"/>
      <c r="AF210" s="58"/>
      <c r="AG210" s="58"/>
      <c r="AH210" s="58"/>
      <c r="AI210" s="58"/>
    </row>
    <row r="211" spans="1:35" ht="12.75">
      <c r="A211" s="585" t="s">
        <v>1951</v>
      </c>
      <c r="B211" s="585"/>
      <c r="C211" s="585"/>
      <c r="D211" s="585"/>
      <c r="E211" s="585"/>
      <c r="F211" s="425"/>
      <c r="G211" s="305"/>
      <c r="H211" s="305"/>
      <c r="I211" s="558" t="s">
        <v>2422</v>
      </c>
      <c r="J211" s="559"/>
      <c r="K211" s="559"/>
      <c r="L211" s="565" t="s">
        <v>2423</v>
      </c>
      <c r="M211" s="565"/>
      <c r="N211" s="565"/>
      <c r="O211" s="461"/>
      <c r="P211" s="319"/>
      <c r="Q211" s="319"/>
      <c r="R211" s="57"/>
      <c r="S211" s="57"/>
      <c r="T211" s="57"/>
      <c r="U211" s="57"/>
      <c r="V211" s="57"/>
      <c r="W211" s="57"/>
      <c r="X211" s="57"/>
      <c r="Y211" s="57"/>
      <c r="Z211" s="58"/>
      <c r="AA211" s="58"/>
      <c r="AB211" s="58"/>
      <c r="AC211" s="58"/>
      <c r="AD211" s="58"/>
      <c r="AE211" s="58"/>
      <c r="AF211" s="58"/>
      <c r="AG211" s="58"/>
      <c r="AH211" s="58"/>
      <c r="AI211" s="58"/>
    </row>
    <row r="212" spans="1:35" ht="12.75">
      <c r="A212" s="585" t="s">
        <v>729</v>
      </c>
      <c r="B212" s="585"/>
      <c r="C212" s="585"/>
      <c r="D212" s="585"/>
      <c r="E212" s="585"/>
      <c r="F212" s="425"/>
      <c r="G212" s="305"/>
      <c r="H212" s="305"/>
      <c r="I212" s="563">
        <v>12000</v>
      </c>
      <c r="J212" s="563"/>
      <c r="K212" s="563"/>
      <c r="L212" s="563">
        <v>12000</v>
      </c>
      <c r="M212" s="563"/>
      <c r="N212" s="563"/>
      <c r="O212" s="461"/>
      <c r="P212" s="319"/>
      <c r="Q212" s="319"/>
      <c r="R212" s="57"/>
      <c r="S212" s="57"/>
      <c r="T212" s="57"/>
      <c r="U212" s="57"/>
      <c r="V212" s="57"/>
      <c r="W212" s="57"/>
      <c r="X212" s="57"/>
      <c r="Y212" s="57"/>
      <c r="Z212" s="58"/>
      <c r="AA212" s="58"/>
      <c r="AB212" s="58"/>
      <c r="AC212" s="58"/>
      <c r="AD212" s="58"/>
      <c r="AE212" s="58"/>
      <c r="AF212" s="58"/>
      <c r="AG212" s="58"/>
      <c r="AH212" s="58"/>
      <c r="AI212" s="58"/>
    </row>
    <row r="213" spans="1:35" ht="12.75">
      <c r="A213" s="585" t="s">
        <v>730</v>
      </c>
      <c r="B213" s="585"/>
      <c r="C213" s="585"/>
      <c r="D213" s="585"/>
      <c r="E213" s="585"/>
      <c r="F213" s="425"/>
      <c r="G213" s="305"/>
      <c r="H213" s="305"/>
      <c r="I213" s="563">
        <v>65</v>
      </c>
      <c r="J213" s="563"/>
      <c r="K213" s="563"/>
      <c r="L213" s="563">
        <v>65</v>
      </c>
      <c r="M213" s="563"/>
      <c r="N213" s="563"/>
      <c r="O213" s="461"/>
      <c r="P213" s="319"/>
      <c r="Q213" s="319"/>
      <c r="R213" s="57"/>
      <c r="S213" s="57"/>
      <c r="T213" s="57"/>
      <c r="U213" s="57"/>
      <c r="V213" s="57"/>
      <c r="W213" s="57"/>
      <c r="X213" s="57"/>
      <c r="Y213" s="57"/>
      <c r="Z213" s="58"/>
      <c r="AA213" s="58"/>
      <c r="AB213" s="58"/>
      <c r="AC213" s="58"/>
      <c r="AD213" s="58"/>
      <c r="AE213" s="58"/>
      <c r="AF213" s="58"/>
      <c r="AG213" s="58"/>
      <c r="AH213" s="58"/>
      <c r="AI213" s="58"/>
    </row>
    <row r="214" spans="1:35" ht="12.75">
      <c r="A214" s="585" t="s">
        <v>711</v>
      </c>
      <c r="B214" s="585"/>
      <c r="C214" s="585"/>
      <c r="D214" s="585"/>
      <c r="E214" s="585"/>
      <c r="F214" s="425"/>
      <c r="G214" s="305"/>
      <c r="H214" s="305"/>
      <c r="I214" s="563" t="s">
        <v>2141</v>
      </c>
      <c r="J214" s="563"/>
      <c r="K214" s="563"/>
      <c r="L214" s="563" t="s">
        <v>2141</v>
      </c>
      <c r="M214" s="563"/>
      <c r="N214" s="563"/>
      <c r="O214" s="461"/>
      <c r="P214" s="319"/>
      <c r="Q214" s="319"/>
      <c r="R214" s="57"/>
      <c r="S214" s="57"/>
      <c r="T214" s="57"/>
      <c r="U214" s="57"/>
      <c r="V214" s="57"/>
      <c r="W214" s="57"/>
      <c r="X214" s="57"/>
      <c r="Y214" s="57"/>
      <c r="Z214" s="58"/>
      <c r="AA214" s="58"/>
      <c r="AB214" s="58"/>
      <c r="AC214" s="58"/>
      <c r="AD214" s="58"/>
      <c r="AE214" s="58"/>
      <c r="AF214" s="58"/>
      <c r="AG214" s="58"/>
      <c r="AH214" s="58"/>
      <c r="AI214" s="58"/>
    </row>
    <row r="215" spans="1:35" ht="13.5" customHeight="1">
      <c r="A215" s="318"/>
      <c r="B215" s="318"/>
      <c r="C215" s="318"/>
      <c r="D215" s="318"/>
      <c r="E215" s="318"/>
      <c r="F215" s="318"/>
      <c r="G215" s="318"/>
      <c r="H215" s="318"/>
      <c r="I215" s="46"/>
      <c r="J215" s="46"/>
      <c r="K215" s="46"/>
      <c r="L215" s="46"/>
      <c r="M215" s="46"/>
      <c r="N215" s="46"/>
      <c r="O215" s="46"/>
      <c r="P215" s="319"/>
      <c r="Q215" s="319"/>
      <c r="R215" s="319"/>
      <c r="S215" s="57"/>
      <c r="T215" s="57"/>
      <c r="U215" s="57"/>
      <c r="V215" s="57"/>
      <c r="W215" s="57"/>
      <c r="X215" s="57"/>
      <c r="Y215" s="57"/>
      <c r="Z215" s="27"/>
      <c r="AA215" s="27"/>
      <c r="AB215" s="27"/>
      <c r="AC215" s="27"/>
      <c r="AD215" s="27"/>
      <c r="AE215" s="27"/>
      <c r="AF215" s="27"/>
      <c r="AG215" s="27"/>
      <c r="AH215" s="27"/>
      <c r="AI215" s="27"/>
    </row>
    <row r="216" spans="1:35" ht="15">
      <c r="A216" s="310" t="s">
        <v>649</v>
      </c>
      <c r="B216" s="314"/>
      <c r="C216" s="315"/>
      <c r="D216" s="316"/>
      <c r="E216" s="314"/>
      <c r="F216" s="314"/>
      <c r="G216" s="317"/>
      <c r="H216" s="317"/>
      <c r="I216" s="317"/>
      <c r="J216" s="317"/>
      <c r="K216" s="317"/>
      <c r="L216" s="317"/>
      <c r="M216" s="317"/>
      <c r="N216" s="459"/>
      <c r="O216" s="35"/>
      <c r="P216" s="319"/>
      <c r="Q216" s="319"/>
      <c r="R216" s="57"/>
      <c r="S216" s="57"/>
      <c r="T216" s="57"/>
      <c r="U216" s="57"/>
      <c r="V216" s="57"/>
      <c r="W216" s="57"/>
      <c r="X216" s="57"/>
      <c r="Y216" s="57"/>
      <c r="Z216" s="35"/>
      <c r="AA216" s="35"/>
      <c r="AB216" s="35"/>
      <c r="AC216" s="35"/>
      <c r="AD216" s="35"/>
      <c r="AE216" s="35"/>
      <c r="AF216" s="35"/>
      <c r="AG216" s="35"/>
      <c r="AH216" s="35"/>
      <c r="AI216" s="35"/>
    </row>
    <row r="217" spans="1:35" ht="12.75" customHeight="1">
      <c r="A217" s="248">
        <v>200</v>
      </c>
      <c r="B217" s="584" t="s">
        <v>650</v>
      </c>
      <c r="C217" s="584"/>
      <c r="D217" s="584"/>
      <c r="E217" s="323" t="s">
        <v>2208</v>
      </c>
      <c r="F217" s="323" t="s">
        <v>2208</v>
      </c>
      <c r="G217" s="260">
        <v>630</v>
      </c>
      <c r="H217" s="229" t="s">
        <v>539</v>
      </c>
      <c r="I217" s="581">
        <f>8812*(1+$AI$12)*(1-$AI$11)</f>
        <v>8812</v>
      </c>
      <c r="J217" s="581"/>
      <c r="K217" s="581"/>
      <c r="L217" s="581">
        <f>9551*(1+$AI$12)*(1-$AI$11)</f>
        <v>9551</v>
      </c>
      <c r="M217" s="581"/>
      <c r="N217" s="581"/>
      <c r="O217" s="334"/>
      <c r="P217" s="319"/>
      <c r="Q217" s="319"/>
      <c r="R217" s="57"/>
      <c r="S217" s="57"/>
      <c r="T217" s="57"/>
      <c r="U217" s="57"/>
      <c r="V217" s="57"/>
      <c r="W217" s="57"/>
      <c r="X217" s="57"/>
      <c r="Y217" s="57"/>
      <c r="Z217" s="21"/>
      <c r="AA217" s="21"/>
      <c r="AB217" s="21"/>
      <c r="AC217" s="21"/>
      <c r="AD217" s="21"/>
      <c r="AE217" s="21"/>
      <c r="AF217" s="21"/>
      <c r="AG217" s="21"/>
      <c r="AH217" s="21"/>
      <c r="AI217" s="21"/>
    </row>
    <row r="218" spans="1:35" ht="13.5" customHeight="1">
      <c r="A218" s="248">
        <v>250</v>
      </c>
      <c r="B218" s="584" t="s">
        <v>651</v>
      </c>
      <c r="C218" s="584"/>
      <c r="D218" s="584"/>
      <c r="E218" s="323" t="s">
        <v>2208</v>
      </c>
      <c r="F218" s="323" t="s">
        <v>2208</v>
      </c>
      <c r="G218" s="260">
        <v>1000</v>
      </c>
      <c r="H218" s="229" t="s">
        <v>539</v>
      </c>
      <c r="I218" s="581">
        <f>11801*(1+$AI$12)*(1-$AI$11)</f>
        <v>11801</v>
      </c>
      <c r="J218" s="581"/>
      <c r="K218" s="581"/>
      <c r="L218" s="581">
        <f>12539*(1+$AI$12)*(1-$AI$11)</f>
        <v>12539</v>
      </c>
      <c r="M218" s="581"/>
      <c r="N218" s="581"/>
      <c r="O218" s="334"/>
      <c r="P218" s="319"/>
      <c r="Q218" s="319"/>
      <c r="R218" s="57"/>
      <c r="S218" s="57"/>
      <c r="T218" s="57"/>
      <c r="U218" s="57"/>
      <c r="V218" s="57"/>
      <c r="W218" s="57"/>
      <c r="X218" s="57"/>
      <c r="Y218" s="57"/>
      <c r="Z218" s="21"/>
      <c r="AA218" s="21"/>
      <c r="AB218" s="21"/>
      <c r="AC218" s="21"/>
      <c r="AD218" s="21"/>
      <c r="AE218" s="21"/>
      <c r="AF218" s="21"/>
      <c r="AG218" s="21"/>
      <c r="AH218" s="21"/>
      <c r="AI218" s="21"/>
    </row>
    <row r="219" spans="1:35" ht="13.5" customHeight="1">
      <c r="A219" s="47"/>
      <c r="B219" s="137"/>
      <c r="C219" s="137"/>
      <c r="D219" s="137"/>
      <c r="E219" s="318"/>
      <c r="F219" s="318"/>
      <c r="G219" s="45"/>
      <c r="H219" s="46"/>
      <c r="I219" s="21"/>
      <c r="J219" s="21"/>
      <c r="K219" s="21"/>
      <c r="L219" s="21"/>
      <c r="M219" s="21"/>
      <c r="N219" s="21"/>
      <c r="O219" s="21"/>
      <c r="P219" s="319"/>
      <c r="Q219" s="319"/>
      <c r="R219" s="319"/>
      <c r="S219" s="319"/>
      <c r="T219" s="57"/>
      <c r="U219" s="57"/>
      <c r="V219" s="57"/>
      <c r="W219" s="57"/>
      <c r="X219" s="57"/>
      <c r="Y219" s="57"/>
      <c r="Z219" s="21"/>
      <c r="AA219" s="21"/>
      <c r="AB219" s="21"/>
      <c r="AC219" s="21"/>
      <c r="AD219" s="21"/>
      <c r="AE219" s="21"/>
      <c r="AF219" s="21"/>
      <c r="AG219" s="21"/>
      <c r="AH219" s="21"/>
      <c r="AI219" s="21"/>
    </row>
    <row r="220" spans="1:35" ht="15">
      <c r="A220" s="310" t="s">
        <v>652</v>
      </c>
      <c r="B220" s="309"/>
      <c r="C220" s="35"/>
      <c r="D220" s="237"/>
      <c r="E220" s="309"/>
      <c r="F220" s="309"/>
      <c r="G220" s="39"/>
      <c r="H220" s="39"/>
      <c r="I220" s="39"/>
      <c r="J220" s="39"/>
      <c r="K220" s="39"/>
      <c r="L220" s="39"/>
      <c r="M220" s="39"/>
      <c r="N220" s="39"/>
      <c r="O220" s="35"/>
      <c r="P220" s="319"/>
      <c r="Q220" s="319"/>
      <c r="R220" s="57"/>
      <c r="S220" s="57"/>
      <c r="T220" s="57"/>
      <c r="U220" s="57"/>
      <c r="V220" s="57"/>
      <c r="W220" s="57"/>
      <c r="X220" s="57"/>
      <c r="Y220" s="57"/>
      <c r="Z220" s="35"/>
      <c r="AA220" s="35"/>
      <c r="AB220" s="35"/>
      <c r="AC220" s="35"/>
      <c r="AD220" s="35"/>
      <c r="AE220" s="35"/>
      <c r="AF220" s="35"/>
      <c r="AG220" s="35"/>
      <c r="AH220" s="35"/>
      <c r="AI220" s="35"/>
    </row>
    <row r="221" spans="1:35" ht="12.75" customHeight="1">
      <c r="A221" s="248">
        <v>200</v>
      </c>
      <c r="B221" s="584" t="s">
        <v>653</v>
      </c>
      <c r="C221" s="584"/>
      <c r="D221" s="584"/>
      <c r="E221" s="323" t="s">
        <v>2479</v>
      </c>
      <c r="F221" s="323" t="s">
        <v>2479</v>
      </c>
      <c r="G221" s="260">
        <v>630</v>
      </c>
      <c r="H221" s="229" t="s">
        <v>539</v>
      </c>
      <c r="I221" s="581">
        <f>10379*(1+$AI$12)*(1-$AI$11)</f>
        <v>10379</v>
      </c>
      <c r="J221" s="581"/>
      <c r="K221" s="581"/>
      <c r="L221" s="581">
        <f>11117*(1+$AI$12)*(1-$AI$11)</f>
        <v>11117</v>
      </c>
      <c r="M221" s="581"/>
      <c r="N221" s="581"/>
      <c r="O221" s="334"/>
      <c r="P221" s="319"/>
      <c r="Q221" s="319"/>
      <c r="R221" s="57"/>
      <c r="S221" s="57"/>
      <c r="T221" s="57"/>
      <c r="U221" s="57"/>
      <c r="V221" s="57"/>
      <c r="W221" s="57"/>
      <c r="X221" s="57"/>
      <c r="Y221" s="57"/>
      <c r="Z221" s="28"/>
      <c r="AA221" s="28"/>
      <c r="AB221" s="28"/>
      <c r="AC221" s="28"/>
      <c r="AD221" s="28"/>
      <c r="AE221" s="28"/>
      <c r="AF221" s="28"/>
      <c r="AG221" s="28"/>
      <c r="AH221" s="28"/>
      <c r="AI221" s="28"/>
    </row>
    <row r="222" spans="1:35" ht="13.5" customHeight="1">
      <c r="A222" s="248">
        <v>250</v>
      </c>
      <c r="B222" s="584" t="s">
        <v>654</v>
      </c>
      <c r="C222" s="584"/>
      <c r="D222" s="584"/>
      <c r="E222" s="323" t="s">
        <v>2479</v>
      </c>
      <c r="F222" s="323" t="s">
        <v>2479</v>
      </c>
      <c r="G222" s="260">
        <v>1000</v>
      </c>
      <c r="H222" s="229" t="s">
        <v>539</v>
      </c>
      <c r="I222" s="581">
        <f>14117*(1+$AI$12)*(1-$AI$11)</f>
        <v>14117</v>
      </c>
      <c r="J222" s="581"/>
      <c r="K222" s="581"/>
      <c r="L222" s="581">
        <f>14856*(1+$AI$12)*(1-$AI$11)</f>
        <v>14856</v>
      </c>
      <c r="M222" s="581"/>
      <c r="N222" s="581"/>
      <c r="O222" s="334"/>
      <c r="P222" s="319"/>
      <c r="Q222" s="319"/>
      <c r="R222" s="57"/>
      <c r="S222" s="57"/>
      <c r="T222" s="57"/>
      <c r="U222" s="57"/>
      <c r="V222" s="57"/>
      <c r="W222" s="57"/>
      <c r="X222" s="57"/>
      <c r="Y222" s="57"/>
      <c r="Z222" s="28"/>
      <c r="AA222" s="28"/>
      <c r="AB222" s="28"/>
      <c r="AC222" s="28"/>
      <c r="AD222" s="28"/>
      <c r="AE222" s="28"/>
      <c r="AF222" s="28"/>
      <c r="AG222" s="28"/>
      <c r="AH222" s="28"/>
      <c r="AI222" s="28"/>
    </row>
    <row r="223" spans="1:35" ht="12.75">
      <c r="E223" s="16"/>
      <c r="F223" s="16"/>
      <c r="O223" s="38"/>
      <c r="P223" s="38"/>
      <c r="Q223" s="38"/>
    </row>
    <row r="224" spans="1:35" ht="12.75">
      <c r="E224" s="16"/>
      <c r="F224" s="16"/>
    </row>
    <row r="225" spans="1:35" ht="12.75">
      <c r="A225" s="287" t="s">
        <v>1885</v>
      </c>
      <c r="B225" s="288"/>
      <c r="C225" s="109"/>
      <c r="D225" s="109"/>
      <c r="E225" s="289"/>
      <c r="F225" s="289"/>
      <c r="G225" s="109"/>
      <c r="H225" s="290"/>
      <c r="I225" s="290"/>
      <c r="J225" s="290"/>
      <c r="K225" s="290"/>
      <c r="L225" s="290"/>
      <c r="M225" s="290"/>
      <c r="N225" s="290"/>
      <c r="O225" s="290"/>
      <c r="P225" s="290"/>
      <c r="Q225" s="290"/>
      <c r="R225" s="290"/>
      <c r="S225" s="290"/>
      <c r="T225" s="290"/>
      <c r="U225" s="290"/>
      <c r="V225" s="290"/>
      <c r="W225" s="290"/>
      <c r="X225" s="290"/>
      <c r="Y225" s="290"/>
      <c r="Z225" s="290"/>
      <c r="AA225" s="290"/>
      <c r="AB225" s="290"/>
      <c r="AC225" s="290"/>
      <c r="AD225" s="290"/>
      <c r="AE225" s="290"/>
      <c r="AF225" s="290"/>
      <c r="AG225" s="290"/>
      <c r="AH225" s="290"/>
      <c r="AI225" s="290"/>
    </row>
    <row r="226" spans="1:35" ht="12.75">
      <c r="A226" s="291"/>
      <c r="B226" s="254"/>
      <c r="C226" s="46"/>
      <c r="D226" s="46"/>
      <c r="E226" s="45"/>
      <c r="F226" s="45"/>
      <c r="G226" s="46"/>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row>
    <row r="227" spans="1:35" ht="12.75">
      <c r="A227" s="33" t="s">
        <v>2145</v>
      </c>
      <c r="B227" s="254"/>
      <c r="C227" s="137"/>
      <c r="D227" s="46"/>
      <c r="E227" s="45"/>
      <c r="F227" s="45"/>
      <c r="G227" s="46"/>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row>
    <row r="228" spans="1:35" ht="12.75">
      <c r="A228" s="33" t="s">
        <v>2146</v>
      </c>
      <c r="B228" s="254"/>
      <c r="C228" s="46"/>
      <c r="D228" s="46"/>
      <c r="E228" s="45"/>
      <c r="F228" s="45"/>
      <c r="G228" s="46"/>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row>
    <row r="229" spans="1:35" ht="12.75">
      <c r="A229" s="258"/>
      <c r="B229" s="255"/>
      <c r="C229" s="258"/>
      <c r="D229" s="258"/>
      <c r="E229" s="23"/>
      <c r="F229" s="23"/>
      <c r="G229" s="258"/>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row>
    <row r="230" spans="1:35" ht="12.75">
      <c r="A230" s="33" t="s">
        <v>2147</v>
      </c>
      <c r="B230" s="255"/>
      <c r="C230" s="258"/>
      <c r="D230" s="258"/>
      <c r="E230" s="23"/>
      <c r="F230" s="23"/>
      <c r="G230" s="258"/>
      <c r="H230" s="23"/>
      <c r="I230" s="23"/>
      <c r="J230" s="23"/>
      <c r="K230" s="23"/>
      <c r="L230" s="23"/>
      <c r="M230" s="23"/>
      <c r="N230" s="23"/>
      <c r="O230" s="23"/>
      <c r="P230" s="23"/>
      <c r="Q230" s="23"/>
      <c r="R230" s="23"/>
      <c r="S230" s="23"/>
      <c r="T230" s="23"/>
      <c r="U230" s="23"/>
      <c r="V230" s="23"/>
      <c r="W230" s="23"/>
      <c r="X230" s="23"/>
      <c r="Y230" s="23"/>
      <c r="Z230" s="23"/>
      <c r="AA230" s="23"/>
      <c r="AB230" s="23"/>
      <c r="AC230" s="23"/>
      <c r="AD230" s="23"/>
      <c r="AE230" s="23"/>
      <c r="AF230" s="23"/>
      <c r="AG230" s="23"/>
      <c r="AH230" s="23"/>
      <c r="AI230" s="23"/>
    </row>
    <row r="231" spans="1:35" ht="12.75">
      <c r="A231" s="33" t="s">
        <v>3006</v>
      </c>
      <c r="B231" s="255"/>
      <c r="C231" s="258"/>
      <c r="D231" s="258"/>
      <c r="E231" s="23"/>
      <c r="F231" s="23"/>
      <c r="G231" s="258"/>
      <c r="H231" s="23"/>
      <c r="I231" s="23"/>
      <c r="J231" s="23"/>
      <c r="K231" s="23"/>
      <c r="L231" s="23"/>
      <c r="M231" s="23"/>
      <c r="N231" s="23"/>
      <c r="O231" s="23"/>
      <c r="P231" s="23"/>
      <c r="Q231" s="23"/>
      <c r="R231" s="23"/>
      <c r="S231" s="23"/>
      <c r="T231" s="23"/>
      <c r="U231" s="23"/>
      <c r="V231" s="23"/>
      <c r="W231" s="23"/>
      <c r="X231" s="23"/>
      <c r="Y231" s="23"/>
      <c r="Z231" s="23"/>
      <c r="AA231" s="23"/>
      <c r="AB231" s="23"/>
      <c r="AC231" s="23"/>
      <c r="AD231" s="23"/>
      <c r="AE231" s="23"/>
      <c r="AF231" s="23"/>
      <c r="AG231" s="23"/>
      <c r="AH231" s="23"/>
      <c r="AI231" s="23"/>
    </row>
    <row r="232" spans="1:35" ht="12.75">
      <c r="A232" s="33" t="s">
        <v>2142</v>
      </c>
      <c r="B232" s="255"/>
      <c r="C232" s="258"/>
      <c r="D232" s="258"/>
      <c r="E232" s="23"/>
      <c r="F232" s="23"/>
      <c r="G232" s="258"/>
      <c r="H232" s="23"/>
      <c r="I232" s="23"/>
      <c r="J232" s="23"/>
      <c r="K232" s="23"/>
      <c r="L232" s="23"/>
      <c r="M232" s="23"/>
      <c r="N232" s="23"/>
      <c r="O232" s="23"/>
      <c r="P232" s="23"/>
      <c r="Q232" s="23"/>
      <c r="R232" s="23"/>
      <c r="S232" s="23"/>
      <c r="T232" s="23"/>
      <c r="U232" s="23"/>
      <c r="V232" s="23"/>
      <c r="W232" s="23"/>
      <c r="X232" s="23"/>
      <c r="Y232" s="23"/>
      <c r="Z232" s="23"/>
      <c r="AA232" s="23"/>
      <c r="AB232" s="23"/>
      <c r="AC232" s="23"/>
      <c r="AD232" s="23"/>
      <c r="AE232" s="23"/>
      <c r="AF232" s="23"/>
      <c r="AG232" s="23"/>
      <c r="AH232" s="23"/>
      <c r="AI232" s="23"/>
    </row>
    <row r="233" spans="1:35" ht="12.75">
      <c r="A233" s="33" t="s">
        <v>2143</v>
      </c>
      <c r="B233" s="255"/>
      <c r="C233" s="258"/>
      <c r="D233" s="258"/>
      <c r="E233" s="23"/>
      <c r="F233" s="23"/>
      <c r="G233" s="258"/>
      <c r="H233" s="23"/>
      <c r="I233" s="23"/>
      <c r="J233" s="23"/>
      <c r="K233" s="23"/>
      <c r="L233" s="23"/>
      <c r="M233" s="23"/>
      <c r="N233" s="23"/>
      <c r="O233" s="23"/>
      <c r="P233" s="23"/>
      <c r="Q233" s="23"/>
      <c r="R233" s="23"/>
      <c r="S233" s="23"/>
      <c r="T233" s="23"/>
      <c r="U233" s="23"/>
      <c r="V233" s="23"/>
      <c r="W233" s="23"/>
      <c r="X233" s="23"/>
      <c r="Y233" s="23"/>
      <c r="Z233" s="23"/>
      <c r="AA233" s="23"/>
      <c r="AB233" s="23"/>
      <c r="AC233" s="23"/>
      <c r="AD233" s="23"/>
      <c r="AE233" s="23"/>
      <c r="AF233" s="23"/>
      <c r="AG233" s="23"/>
      <c r="AH233" s="23"/>
      <c r="AI233" s="23"/>
    </row>
    <row r="234" spans="1:35" ht="12.75">
      <c r="A234" s="33" t="s">
        <v>2148</v>
      </c>
      <c r="B234" s="255"/>
      <c r="C234" s="258"/>
      <c r="D234" s="258"/>
      <c r="E234" s="23"/>
      <c r="F234" s="23"/>
      <c r="G234" s="258"/>
      <c r="H234" s="23"/>
      <c r="I234" s="23"/>
      <c r="J234" s="23"/>
      <c r="K234" s="23"/>
      <c r="L234" s="23"/>
      <c r="M234" s="23"/>
      <c r="N234" s="23"/>
      <c r="O234" s="23"/>
      <c r="P234" s="23"/>
      <c r="Q234" s="23"/>
      <c r="R234" s="23"/>
      <c r="S234" s="23"/>
      <c r="T234" s="23"/>
      <c r="U234" s="23"/>
      <c r="V234" s="23"/>
      <c r="W234" s="23"/>
      <c r="X234" s="23"/>
      <c r="Y234" s="23"/>
      <c r="Z234" s="23"/>
      <c r="AA234" s="23"/>
      <c r="AB234" s="23"/>
      <c r="AC234" s="23"/>
      <c r="AD234" s="23"/>
      <c r="AE234" s="23"/>
      <c r="AF234" s="23"/>
      <c r="AG234" s="23"/>
      <c r="AH234" s="23"/>
      <c r="AI234" s="23"/>
    </row>
    <row r="235" spans="1:35" ht="12.75">
      <c r="A235" s="242"/>
      <c r="B235" s="242" t="s">
        <v>2149</v>
      </c>
      <c r="C235" s="258"/>
      <c r="D235" s="258"/>
      <c r="E235" s="23"/>
      <c r="F235" s="23"/>
      <c r="G235" s="258"/>
      <c r="H235" s="23"/>
      <c r="I235" s="23"/>
      <c r="J235" s="23"/>
      <c r="K235" s="23"/>
      <c r="L235" s="23"/>
      <c r="M235" s="23"/>
      <c r="N235" s="23"/>
      <c r="O235" s="23"/>
      <c r="P235" s="23"/>
      <c r="Q235" s="23"/>
      <c r="R235" s="23"/>
      <c r="S235" s="23"/>
      <c r="T235" s="23"/>
      <c r="U235" s="23"/>
      <c r="V235" s="23"/>
      <c r="W235" s="23"/>
      <c r="X235" s="23"/>
      <c r="Y235" s="23"/>
      <c r="Z235" s="23"/>
      <c r="AA235" s="23"/>
      <c r="AB235" s="23"/>
      <c r="AC235" s="23"/>
      <c r="AD235" s="23"/>
      <c r="AE235" s="23"/>
      <c r="AF235" s="23"/>
      <c r="AG235" s="23"/>
      <c r="AH235" s="23"/>
      <c r="AI235" s="23"/>
    </row>
    <row r="236" spans="1:35" ht="12.75">
      <c r="A236" s="258"/>
      <c r="B236" s="255"/>
      <c r="C236" s="258"/>
      <c r="D236" s="258"/>
      <c r="E236" s="23"/>
      <c r="F236" s="23"/>
      <c r="G236" s="258"/>
      <c r="H236" s="23"/>
      <c r="I236" s="23"/>
      <c r="J236" s="23"/>
      <c r="K236" s="23"/>
      <c r="L236" s="23"/>
      <c r="M236" s="23"/>
      <c r="N236" s="23"/>
      <c r="O236" s="23"/>
      <c r="P236" s="23"/>
      <c r="Q236" s="23"/>
      <c r="R236" s="23"/>
      <c r="S236" s="23"/>
      <c r="T236" s="23"/>
      <c r="U236" s="23"/>
      <c r="V236" s="23"/>
      <c r="W236" s="23"/>
      <c r="X236" s="23"/>
      <c r="Y236" s="23"/>
      <c r="Z236" s="23"/>
      <c r="AA236" s="23"/>
      <c r="AB236" s="23"/>
      <c r="AC236" s="23"/>
      <c r="AD236" s="23"/>
      <c r="AE236" s="23"/>
      <c r="AF236" s="23"/>
      <c r="AG236" s="23"/>
      <c r="AH236" s="23"/>
      <c r="AI236" s="23"/>
    </row>
    <row r="237" spans="1:35" ht="12.75">
      <c r="A237" s="33" t="s">
        <v>2209</v>
      </c>
      <c r="B237" s="255"/>
      <c r="C237" s="258"/>
      <c r="D237" s="258"/>
      <c r="E237" s="23"/>
      <c r="F237" s="23"/>
      <c r="G237" s="258"/>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row>
    <row r="238" spans="1:35" ht="12.75">
      <c r="A238" s="242"/>
      <c r="B238" s="370" t="s">
        <v>2210</v>
      </c>
      <c r="C238" s="258"/>
      <c r="D238" s="258"/>
      <c r="E238" s="23"/>
      <c r="F238" s="23"/>
      <c r="G238" s="258"/>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row>
    <row r="239" spans="1:35" ht="12.75">
      <c r="A239" s="258"/>
      <c r="B239" s="255"/>
      <c r="C239" s="258"/>
      <c r="D239" s="258"/>
      <c r="E239" s="23"/>
      <c r="F239" s="23"/>
      <c r="G239" s="258"/>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row>
    <row r="240" spans="1:35" ht="12.75">
      <c r="A240" s="519" t="s">
        <v>2144</v>
      </c>
      <c r="B240" s="519"/>
      <c r="C240" s="519"/>
      <c r="D240" s="519"/>
      <c r="E240" s="519"/>
      <c r="F240" s="519"/>
      <c r="G240" s="519"/>
      <c r="H240" s="519"/>
      <c r="I240" s="519"/>
      <c r="J240" s="519"/>
      <c r="K240" s="519"/>
      <c r="L240" s="519"/>
      <c r="M240" s="519"/>
      <c r="N240" s="519"/>
      <c r="O240" s="519"/>
      <c r="P240" s="519"/>
      <c r="Q240" s="519"/>
      <c r="R240" s="519"/>
      <c r="S240" s="519"/>
      <c r="T240" s="519"/>
      <c r="U240" s="519"/>
      <c r="V240" s="519"/>
      <c r="W240" s="519"/>
      <c r="X240" s="519"/>
      <c r="Y240" s="519"/>
      <c r="Z240" s="519"/>
      <c r="AA240" s="519"/>
      <c r="AB240" s="519"/>
      <c r="AC240" s="519"/>
      <c r="AD240" s="519"/>
      <c r="AE240" s="519"/>
      <c r="AF240" s="519"/>
      <c r="AG240" s="519"/>
      <c r="AH240" s="519"/>
      <c r="AI240" s="519"/>
    </row>
    <row r="241" spans="1:35" ht="12">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c r="AH241" s="24"/>
      <c r="AI241" s="24"/>
    </row>
    <row r="242" spans="1:35" ht="12.75">
      <c r="A242" s="259" t="s">
        <v>2159</v>
      </c>
      <c r="B242" s="22"/>
      <c r="C242" s="259"/>
      <c r="D242" s="259"/>
      <c r="E242" s="259"/>
      <c r="F242" s="259"/>
      <c r="G242" s="259"/>
      <c r="H242" s="259"/>
      <c r="I242" s="259"/>
      <c r="J242" s="259"/>
      <c r="K242" s="259"/>
      <c r="L242" s="259"/>
      <c r="M242" s="259"/>
      <c r="N242" s="259"/>
      <c r="O242" s="270"/>
      <c r="P242" s="259" t="s">
        <v>2166</v>
      </c>
      <c r="Q242" s="259"/>
      <c r="R242" s="259"/>
      <c r="S242" s="259"/>
      <c r="T242" s="259"/>
      <c r="U242" s="259"/>
      <c r="V242" s="259"/>
      <c r="W242" s="259"/>
      <c r="X242" s="259"/>
      <c r="Y242" s="259"/>
      <c r="Z242" s="259"/>
      <c r="AA242" s="259"/>
      <c r="AB242" s="259"/>
      <c r="AC242" s="259"/>
      <c r="AD242" s="259"/>
      <c r="AE242" s="259"/>
      <c r="AF242" s="259"/>
      <c r="AG242" s="259"/>
      <c r="AH242" s="259"/>
      <c r="AI242" s="259"/>
    </row>
    <row r="243" spans="1:35" ht="12.75">
      <c r="A243" s="321" t="s">
        <v>2160</v>
      </c>
      <c r="B243" s="270"/>
      <c r="C243" s="293"/>
      <c r="D243" s="293"/>
      <c r="E243" s="293"/>
      <c r="F243" s="293"/>
      <c r="G243" s="293"/>
      <c r="H243" s="293"/>
      <c r="I243" s="293"/>
      <c r="J243" s="293"/>
      <c r="K243" s="293"/>
      <c r="L243" s="293"/>
      <c r="M243" s="293"/>
      <c r="N243" s="293"/>
      <c r="O243" s="270"/>
      <c r="P243" s="321" t="s">
        <v>2167</v>
      </c>
      <c r="Q243" s="293"/>
      <c r="R243" s="293"/>
      <c r="S243" s="293"/>
      <c r="T243" s="293"/>
      <c r="U243" s="293"/>
      <c r="V243" s="293"/>
      <c r="W243" s="293"/>
      <c r="X243" s="293"/>
      <c r="Y243" s="293"/>
      <c r="Z243" s="293"/>
      <c r="AA243" s="293"/>
      <c r="AB243" s="293"/>
      <c r="AC243" s="293"/>
      <c r="AD243" s="293"/>
      <c r="AE243" s="293"/>
      <c r="AF243" s="293"/>
      <c r="AG243" s="293"/>
      <c r="AH243" s="293"/>
      <c r="AI243" s="293"/>
    </row>
    <row r="244" spans="1:35" ht="12.75">
      <c r="A244" s="322" t="s">
        <v>2150</v>
      </c>
      <c r="B244" s="270"/>
      <c r="C244" s="293"/>
      <c r="D244" s="293"/>
      <c r="E244" s="293"/>
      <c r="F244" s="293"/>
      <c r="G244" s="293"/>
      <c r="H244" s="293"/>
      <c r="I244" s="293"/>
      <c r="J244" s="293"/>
      <c r="K244" s="293"/>
      <c r="L244" s="293"/>
      <c r="M244" s="293"/>
      <c r="N244" s="293"/>
      <c r="O244" s="270"/>
      <c r="P244" s="322" t="s">
        <v>2168</v>
      </c>
      <c r="Q244" s="293"/>
      <c r="R244" s="293"/>
      <c r="S244" s="293"/>
      <c r="T244" s="293"/>
      <c r="U244" s="293"/>
      <c r="V244" s="293"/>
      <c r="W244" s="293"/>
      <c r="X244" s="293"/>
      <c r="Y244" s="293"/>
      <c r="Z244" s="293"/>
      <c r="AA244" s="293"/>
      <c r="AB244" s="293"/>
      <c r="AC244" s="293"/>
      <c r="AD244" s="293"/>
      <c r="AE244" s="293"/>
      <c r="AF244" s="293"/>
      <c r="AG244" s="293"/>
      <c r="AH244" s="293"/>
      <c r="AI244" s="293"/>
    </row>
    <row r="245" spans="1:35" ht="15.75">
      <c r="A245" s="322" t="s">
        <v>2151</v>
      </c>
      <c r="B245" s="270"/>
      <c r="C245" s="293"/>
      <c r="D245" s="293"/>
      <c r="E245" s="293"/>
      <c r="F245" s="293"/>
      <c r="G245" s="293"/>
      <c r="H245" s="293"/>
      <c r="I245" s="293"/>
      <c r="J245" s="293"/>
      <c r="K245" s="293"/>
      <c r="L245" s="293"/>
      <c r="M245" s="293"/>
      <c r="N245" s="293"/>
      <c r="O245" s="270"/>
      <c r="P245" s="322" t="s">
        <v>2169</v>
      </c>
      <c r="Q245" s="293"/>
      <c r="R245" s="293"/>
      <c r="S245" s="293"/>
      <c r="T245" s="293"/>
      <c r="U245" s="293"/>
      <c r="V245" s="293"/>
      <c r="W245" s="293"/>
      <c r="X245" s="293"/>
      <c r="Y245" s="293"/>
      <c r="Z245" s="293"/>
      <c r="AA245" s="293"/>
      <c r="AB245" s="293"/>
      <c r="AC245" s="293"/>
      <c r="AD245" s="293"/>
      <c r="AE245" s="293"/>
      <c r="AF245" s="293"/>
      <c r="AG245" s="293"/>
      <c r="AH245" s="293"/>
      <c r="AI245" s="293"/>
    </row>
    <row r="246" spans="1:35" ht="12.75">
      <c r="A246" s="322" t="s">
        <v>2152</v>
      </c>
      <c r="B246" s="270"/>
      <c r="C246" s="165"/>
      <c r="D246" s="165"/>
      <c r="E246" s="165"/>
      <c r="F246" s="165"/>
      <c r="G246" s="165"/>
      <c r="H246" s="165"/>
      <c r="I246" s="165"/>
      <c r="J246" s="165"/>
      <c r="K246" s="165"/>
      <c r="L246" s="165"/>
      <c r="M246" s="165"/>
      <c r="N246" s="165"/>
      <c r="O246" s="270"/>
      <c r="P246" s="322" t="s">
        <v>2170</v>
      </c>
      <c r="Q246" s="165"/>
      <c r="R246" s="165"/>
      <c r="S246" s="165"/>
      <c r="T246" s="165"/>
      <c r="U246" s="165"/>
      <c r="V246" s="165"/>
      <c r="W246" s="165"/>
      <c r="X246" s="165"/>
      <c r="Y246" s="165"/>
      <c r="Z246" s="165"/>
      <c r="AA246" s="165"/>
      <c r="AB246" s="165"/>
      <c r="AC246" s="165"/>
      <c r="AD246" s="165"/>
      <c r="AE246" s="165"/>
      <c r="AF246" s="165"/>
      <c r="AG246" s="165"/>
      <c r="AH246" s="165"/>
      <c r="AI246" s="165"/>
    </row>
    <row r="247" spans="1:35" ht="12.75">
      <c r="A247" s="322" t="s">
        <v>2161</v>
      </c>
      <c r="B247" s="270"/>
      <c r="C247" s="165"/>
      <c r="D247" s="165"/>
      <c r="E247" s="165"/>
      <c r="F247" s="165"/>
      <c r="G247" s="165"/>
      <c r="H247" s="165"/>
      <c r="I247" s="165"/>
      <c r="J247" s="165"/>
      <c r="K247" s="165"/>
      <c r="L247" s="165"/>
      <c r="M247" s="165"/>
      <c r="N247" s="165"/>
      <c r="O247" s="270"/>
      <c r="P247" s="293"/>
      <c r="Q247" s="165"/>
      <c r="R247" s="165"/>
      <c r="S247" s="165"/>
      <c r="T247" s="165"/>
      <c r="U247" s="165"/>
      <c r="V247" s="165"/>
      <c r="W247" s="165"/>
      <c r="X247" s="165"/>
      <c r="Y247" s="165"/>
      <c r="Z247" s="165"/>
      <c r="AA247" s="165"/>
      <c r="AB247" s="165"/>
      <c r="AC247" s="165"/>
      <c r="AD247" s="165"/>
      <c r="AE247" s="165"/>
      <c r="AF247" s="165"/>
      <c r="AG247" s="165"/>
      <c r="AH247" s="165"/>
      <c r="AI247" s="165"/>
    </row>
    <row r="248" spans="1:35" ht="12.75">
      <c r="A248" s="322" t="s">
        <v>2153</v>
      </c>
      <c r="B248" s="270"/>
      <c r="C248" s="165"/>
      <c r="D248" s="165"/>
      <c r="E248" s="165"/>
      <c r="F248" s="165"/>
      <c r="G248" s="165"/>
      <c r="H248" s="165"/>
      <c r="I248" s="165"/>
      <c r="J248" s="165"/>
      <c r="K248" s="165"/>
      <c r="L248" s="165"/>
      <c r="M248" s="165"/>
      <c r="N248" s="165"/>
      <c r="O248" s="270"/>
      <c r="P248" s="293"/>
      <c r="Q248" s="165"/>
      <c r="R248" s="165"/>
      <c r="S248" s="165"/>
      <c r="T248" s="165"/>
      <c r="U248" s="165"/>
      <c r="V248" s="165"/>
      <c r="W248" s="165"/>
      <c r="X248" s="165"/>
      <c r="Y248" s="165"/>
      <c r="Z248" s="165"/>
      <c r="AA248" s="165"/>
      <c r="AB248" s="165"/>
      <c r="AC248" s="165"/>
      <c r="AD248" s="165"/>
      <c r="AE248" s="165"/>
      <c r="AF248" s="165"/>
      <c r="AG248" s="165"/>
      <c r="AH248" s="165"/>
      <c r="AI248" s="165"/>
    </row>
    <row r="249" spans="1:35" ht="12.75">
      <c r="A249" s="322" t="s">
        <v>2154</v>
      </c>
      <c r="B249" s="292"/>
      <c r="C249" s="258"/>
      <c r="D249" s="258"/>
      <c r="E249" s="23"/>
      <c r="F249" s="23"/>
      <c r="G249" s="258"/>
      <c r="H249" s="23"/>
      <c r="I249" s="23"/>
      <c r="J249" s="23"/>
      <c r="K249" s="23"/>
      <c r="L249" s="23"/>
      <c r="M249" s="23"/>
      <c r="N249" s="23"/>
      <c r="O249" s="22"/>
      <c r="P249" s="25"/>
      <c r="Q249" s="23"/>
      <c r="R249" s="23"/>
      <c r="S249" s="23"/>
      <c r="T249" s="23"/>
      <c r="U249" s="23"/>
      <c r="V249" s="23"/>
      <c r="W249" s="23"/>
      <c r="X249" s="23"/>
      <c r="Y249" s="23"/>
      <c r="Z249" s="23"/>
      <c r="AA249" s="23"/>
      <c r="AB249" s="23"/>
      <c r="AC249" s="23"/>
      <c r="AD249" s="23"/>
      <c r="AE249" s="23"/>
      <c r="AF249" s="23"/>
      <c r="AG249" s="23"/>
      <c r="AH249" s="23"/>
      <c r="AI249" s="23"/>
    </row>
    <row r="250" spans="1:35" ht="15.75">
      <c r="A250" s="322" t="s">
        <v>2162</v>
      </c>
      <c r="B250" s="292"/>
      <c r="C250" s="258"/>
      <c r="D250" s="258"/>
      <c r="E250" s="23"/>
      <c r="F250" s="23"/>
      <c r="G250" s="258"/>
      <c r="H250" s="23"/>
      <c r="I250" s="23"/>
      <c r="J250" s="23"/>
      <c r="K250" s="23"/>
      <c r="L250" s="23"/>
      <c r="M250" s="23"/>
      <c r="N250" s="23"/>
      <c r="O250" s="22"/>
      <c r="P250" s="25"/>
      <c r="Q250" s="23"/>
      <c r="R250" s="23"/>
      <c r="S250" s="23"/>
      <c r="T250" s="23"/>
      <c r="U250" s="23"/>
      <c r="V250" s="23"/>
      <c r="W250" s="23"/>
      <c r="X250" s="23"/>
      <c r="Y250" s="23"/>
      <c r="Z250" s="23"/>
      <c r="AA250" s="23"/>
      <c r="AB250" s="23"/>
      <c r="AC250" s="23"/>
      <c r="AD250" s="23"/>
      <c r="AE250" s="23"/>
      <c r="AF250" s="23"/>
      <c r="AG250" s="23"/>
      <c r="AH250" s="23"/>
      <c r="AI250" s="23"/>
    </row>
    <row r="251" spans="1:35" ht="12.75">
      <c r="A251" s="322" t="s">
        <v>2163</v>
      </c>
      <c r="B251" s="292"/>
      <c r="C251" s="258"/>
      <c r="D251" s="258"/>
      <c r="E251" s="23"/>
      <c r="F251" s="23"/>
      <c r="G251" s="258"/>
      <c r="H251" s="23"/>
      <c r="I251" s="23"/>
      <c r="J251" s="23"/>
      <c r="K251" s="23"/>
      <c r="L251" s="23"/>
      <c r="M251" s="23"/>
      <c r="N251" s="23"/>
      <c r="O251" s="22"/>
      <c r="P251" s="25"/>
      <c r="Q251" s="23"/>
      <c r="R251" s="23"/>
      <c r="S251" s="23"/>
      <c r="T251" s="23"/>
      <c r="U251" s="23"/>
      <c r="V251" s="23"/>
      <c r="W251" s="23"/>
      <c r="X251" s="23"/>
      <c r="Y251" s="23"/>
      <c r="Z251" s="23"/>
      <c r="AA251" s="23"/>
      <c r="AB251" s="23"/>
      <c r="AC251" s="23"/>
      <c r="AD251" s="23"/>
      <c r="AE251" s="23"/>
      <c r="AF251" s="23"/>
      <c r="AG251" s="23"/>
      <c r="AH251" s="23"/>
      <c r="AI251" s="23"/>
    </row>
    <row r="252" spans="1:35" ht="12.75">
      <c r="A252" s="322" t="s">
        <v>2155</v>
      </c>
      <c r="B252" s="292"/>
      <c r="C252" s="258"/>
      <c r="D252" s="258"/>
      <c r="E252" s="23"/>
      <c r="F252" s="23"/>
      <c r="G252" s="258"/>
      <c r="H252" s="23"/>
      <c r="I252" s="23"/>
      <c r="J252" s="23"/>
      <c r="K252" s="23"/>
      <c r="L252" s="23"/>
      <c r="M252" s="23"/>
      <c r="N252" s="23"/>
      <c r="O252" s="22"/>
      <c r="P252" s="25"/>
      <c r="Q252" s="23"/>
      <c r="R252" s="23"/>
      <c r="S252" s="23"/>
      <c r="T252" s="23"/>
      <c r="U252" s="23"/>
      <c r="V252" s="23"/>
      <c r="W252" s="23"/>
      <c r="X252" s="23"/>
      <c r="Y252" s="23"/>
      <c r="Z252" s="23"/>
      <c r="AA252" s="23"/>
      <c r="AB252" s="23"/>
      <c r="AC252" s="23"/>
      <c r="AD252" s="23"/>
      <c r="AE252" s="23"/>
      <c r="AF252" s="23"/>
      <c r="AG252" s="23"/>
      <c r="AH252" s="23"/>
      <c r="AI252" s="23"/>
    </row>
    <row r="253" spans="1:35" ht="12.75">
      <c r="A253" s="322" t="s">
        <v>2156</v>
      </c>
      <c r="B253" s="292"/>
      <c r="C253" s="258"/>
      <c r="D253" s="258"/>
      <c r="E253" s="23"/>
      <c r="F253" s="23"/>
      <c r="G253" s="258"/>
      <c r="H253" s="23"/>
      <c r="I253" s="23"/>
      <c r="J253" s="23"/>
      <c r="K253" s="23"/>
      <c r="L253" s="23"/>
      <c r="M253" s="23"/>
      <c r="N253" s="23"/>
      <c r="O253" s="22"/>
      <c r="P253" s="25"/>
      <c r="Q253" s="23"/>
      <c r="R253" s="23"/>
      <c r="S253" s="23"/>
      <c r="T253" s="23"/>
      <c r="U253" s="23"/>
      <c r="V253" s="23"/>
      <c r="W253" s="23"/>
      <c r="X253" s="23"/>
      <c r="Y253" s="23"/>
      <c r="Z253" s="23"/>
      <c r="AA253" s="23"/>
      <c r="AB253" s="23"/>
      <c r="AC253" s="23"/>
      <c r="AD253" s="23"/>
      <c r="AE253" s="23"/>
      <c r="AF253" s="23"/>
      <c r="AG253" s="23"/>
      <c r="AH253" s="23"/>
      <c r="AI253" s="23"/>
    </row>
    <row r="254" spans="1:35" ht="12.75">
      <c r="A254" s="322" t="s">
        <v>2157</v>
      </c>
      <c r="B254" s="292"/>
      <c r="C254" s="258"/>
      <c r="D254" s="258"/>
      <c r="E254" s="23"/>
      <c r="F254" s="23"/>
      <c r="G254" s="258"/>
      <c r="H254" s="23"/>
      <c r="I254" s="23"/>
      <c r="J254" s="23"/>
      <c r="K254" s="23"/>
      <c r="L254" s="23"/>
      <c r="M254" s="23"/>
      <c r="N254" s="23"/>
      <c r="O254" s="22"/>
      <c r="P254" s="25"/>
      <c r="Q254" s="23"/>
      <c r="R254" s="23"/>
      <c r="S254" s="23"/>
      <c r="T254" s="23"/>
      <c r="U254" s="23"/>
      <c r="V254" s="23"/>
      <c r="W254" s="23"/>
      <c r="X254" s="23"/>
      <c r="Y254" s="23"/>
      <c r="Z254" s="23"/>
      <c r="AA254" s="23"/>
      <c r="AB254" s="23"/>
      <c r="AC254" s="23"/>
      <c r="AD254" s="23"/>
      <c r="AE254" s="23"/>
      <c r="AF254" s="23"/>
      <c r="AG254" s="23"/>
      <c r="AH254" s="23"/>
      <c r="AI254" s="23"/>
    </row>
    <row r="255" spans="1:35" ht="12.75">
      <c r="A255" s="322" t="s">
        <v>2158</v>
      </c>
      <c r="B255" s="292"/>
      <c r="C255" s="258"/>
      <c r="D255" s="258"/>
      <c r="E255" s="23"/>
      <c r="F255" s="23"/>
      <c r="G255" s="258"/>
      <c r="H255" s="23"/>
      <c r="I255" s="23"/>
      <c r="J255" s="23"/>
      <c r="K255" s="23"/>
      <c r="L255" s="23"/>
      <c r="M255" s="23"/>
      <c r="N255" s="23"/>
      <c r="O255" s="22"/>
      <c r="P255" s="25"/>
      <c r="Q255" s="23"/>
      <c r="R255" s="23"/>
      <c r="S255" s="23"/>
      <c r="T255" s="23"/>
      <c r="U255" s="23"/>
      <c r="V255" s="23"/>
      <c r="W255" s="23"/>
      <c r="X255" s="23"/>
      <c r="Y255" s="23"/>
      <c r="Z255" s="23"/>
      <c r="AA255" s="23"/>
      <c r="AB255" s="23"/>
      <c r="AC255" s="23"/>
      <c r="AD255" s="23"/>
      <c r="AE255" s="23"/>
      <c r="AF255" s="23"/>
      <c r="AG255" s="23"/>
      <c r="AH255" s="23"/>
      <c r="AI255" s="23"/>
    </row>
    <row r="256" spans="1:35" ht="12.75">
      <c r="A256" s="322" t="s">
        <v>2164</v>
      </c>
      <c r="B256" s="256"/>
      <c r="C256" s="258"/>
      <c r="D256" s="258"/>
      <c r="E256" s="23"/>
      <c r="F256" s="23"/>
      <c r="G256" s="258"/>
      <c r="H256" s="23"/>
      <c r="I256" s="23"/>
      <c r="J256" s="23"/>
      <c r="K256" s="23"/>
      <c r="L256" s="23"/>
      <c r="M256" s="23"/>
      <c r="N256" s="23"/>
      <c r="O256" s="22"/>
      <c r="P256" s="25"/>
      <c r="Q256" s="23"/>
      <c r="R256" s="23"/>
      <c r="S256" s="23"/>
      <c r="T256" s="23"/>
      <c r="U256" s="23"/>
      <c r="V256" s="23"/>
      <c r="W256" s="23"/>
      <c r="X256" s="23"/>
      <c r="Y256" s="23"/>
      <c r="Z256" s="23"/>
      <c r="AA256" s="23"/>
      <c r="AB256" s="23"/>
      <c r="AC256" s="23"/>
      <c r="AD256" s="23"/>
      <c r="AE256" s="23"/>
      <c r="AF256" s="23"/>
      <c r="AG256" s="23"/>
      <c r="AH256" s="23"/>
      <c r="AI256" s="23"/>
    </row>
    <row r="257" spans="1:35" ht="12.75">
      <c r="A257" s="322" t="s">
        <v>2165</v>
      </c>
      <c r="B257" s="256"/>
      <c r="C257" s="258"/>
      <c r="D257" s="258"/>
      <c r="E257" s="23"/>
      <c r="F257" s="23"/>
      <c r="G257" s="258"/>
      <c r="H257" s="23"/>
      <c r="I257" s="23"/>
      <c r="J257" s="23"/>
      <c r="K257" s="23"/>
      <c r="L257" s="23"/>
      <c r="M257" s="23"/>
      <c r="N257" s="23"/>
      <c r="O257" s="22"/>
      <c r="P257" s="25"/>
      <c r="Q257" s="23"/>
      <c r="R257" s="23"/>
      <c r="S257" s="23"/>
      <c r="T257" s="23"/>
      <c r="U257" s="23"/>
      <c r="V257" s="23"/>
      <c r="W257" s="23"/>
      <c r="X257" s="23"/>
      <c r="Y257" s="23"/>
      <c r="Z257" s="23"/>
      <c r="AA257" s="23"/>
      <c r="AB257" s="23"/>
      <c r="AC257" s="23"/>
      <c r="AD257" s="23"/>
      <c r="AE257" s="23"/>
      <c r="AF257" s="23"/>
      <c r="AG257" s="23"/>
      <c r="AH257" s="23"/>
      <c r="AI257" s="23"/>
    </row>
    <row r="258" spans="1:35" ht="12.75">
      <c r="A258" s="258"/>
      <c r="B258" s="256"/>
      <c r="C258" s="258"/>
      <c r="D258" s="258"/>
      <c r="E258" s="23"/>
      <c r="F258" s="23"/>
      <c r="G258" s="258"/>
      <c r="H258" s="23"/>
      <c r="I258" s="23"/>
      <c r="J258" s="23"/>
      <c r="K258" s="23"/>
      <c r="L258" s="23"/>
      <c r="M258" s="23"/>
      <c r="N258" s="23"/>
      <c r="O258" s="22"/>
      <c r="P258" s="25"/>
      <c r="Q258" s="23"/>
      <c r="R258" s="23"/>
      <c r="S258" s="23"/>
      <c r="T258" s="23"/>
      <c r="U258" s="23"/>
      <c r="V258" s="23"/>
      <c r="W258" s="23"/>
      <c r="X258" s="23"/>
      <c r="Y258" s="23"/>
      <c r="Z258" s="23"/>
      <c r="AA258" s="23"/>
      <c r="AB258" s="23"/>
      <c r="AC258" s="23"/>
      <c r="AD258" s="23"/>
      <c r="AE258" s="23"/>
      <c r="AF258" s="23"/>
      <c r="AG258" s="23"/>
      <c r="AH258" s="23"/>
      <c r="AI258" s="23"/>
    </row>
    <row r="259" spans="1:35" ht="12.75">
      <c r="A259" s="519" t="s">
        <v>2171</v>
      </c>
      <c r="B259" s="519"/>
      <c r="C259" s="519"/>
      <c r="D259" s="519"/>
      <c r="E259" s="519"/>
      <c r="F259" s="519"/>
      <c r="G259" s="519"/>
      <c r="H259" s="519"/>
      <c r="I259" s="519"/>
      <c r="J259" s="519"/>
      <c r="K259" s="519"/>
      <c r="L259" s="519"/>
      <c r="M259" s="519"/>
      <c r="N259" s="519"/>
      <c r="O259" s="519"/>
      <c r="P259" s="519"/>
      <c r="Q259" s="519"/>
      <c r="R259" s="519"/>
      <c r="S259" s="519"/>
      <c r="T259" s="519"/>
      <c r="U259" s="519"/>
      <c r="V259" s="519"/>
      <c r="W259" s="519"/>
      <c r="X259" s="519"/>
      <c r="Y259" s="519"/>
      <c r="Z259" s="519"/>
      <c r="AA259" s="519"/>
      <c r="AB259" s="519"/>
      <c r="AC259" s="519"/>
      <c r="AD259" s="519"/>
      <c r="AE259" s="519"/>
      <c r="AF259" s="519"/>
      <c r="AG259" s="519"/>
      <c r="AH259" s="519"/>
      <c r="AI259" s="519"/>
    </row>
    <row r="260" spans="1:35" ht="12.75">
      <c r="A260" s="258"/>
      <c r="B260" s="256"/>
      <c r="C260" s="258"/>
      <c r="D260" s="258"/>
      <c r="E260" s="23"/>
      <c r="F260" s="23"/>
      <c r="G260" s="258"/>
      <c r="H260" s="23"/>
      <c r="I260" s="23"/>
      <c r="J260" s="23"/>
      <c r="K260" s="23"/>
      <c r="L260" s="23"/>
      <c r="M260" s="23"/>
      <c r="N260" s="23"/>
      <c r="O260" s="22"/>
      <c r="P260" s="25"/>
      <c r="Q260" s="23"/>
      <c r="R260" s="23"/>
      <c r="S260" s="23"/>
      <c r="T260" s="23"/>
      <c r="U260" s="23"/>
      <c r="V260" s="23"/>
      <c r="W260" s="23"/>
      <c r="X260" s="23"/>
      <c r="Y260" s="23"/>
      <c r="Z260" s="23"/>
      <c r="AA260" s="23"/>
      <c r="AB260" s="23"/>
      <c r="AC260" s="23"/>
      <c r="AD260" s="23"/>
      <c r="AE260" s="23"/>
      <c r="AF260" s="23"/>
      <c r="AG260" s="23"/>
      <c r="AH260" s="23"/>
      <c r="AI260" s="23"/>
    </row>
    <row r="261" spans="1:35" ht="12.75">
      <c r="A261" s="259" t="s">
        <v>2177</v>
      </c>
      <c r="B261" s="256"/>
      <c r="C261" s="258"/>
      <c r="D261" s="258"/>
      <c r="E261" s="23"/>
      <c r="F261" s="23"/>
      <c r="G261" s="258"/>
      <c r="H261" s="23"/>
      <c r="I261" s="23"/>
      <c r="J261" s="23"/>
      <c r="K261" s="23"/>
      <c r="L261" s="23"/>
      <c r="M261" s="23"/>
      <c r="N261" s="23"/>
      <c r="O261" s="22"/>
      <c r="P261" s="298" t="s">
        <v>2190</v>
      </c>
      <c r="Q261" s="23"/>
      <c r="R261" s="23"/>
      <c r="S261" s="23"/>
      <c r="T261" s="23"/>
      <c r="U261" s="23"/>
      <c r="V261" s="23"/>
      <c r="W261" s="23"/>
      <c r="X261" s="23"/>
      <c r="Y261" s="23"/>
      <c r="Z261" s="23"/>
      <c r="AA261" s="23"/>
      <c r="AB261" s="23"/>
      <c r="AC261" s="23"/>
      <c r="AD261" s="23"/>
      <c r="AE261" s="23"/>
      <c r="AF261" s="23"/>
      <c r="AG261" s="23"/>
      <c r="AH261" s="23"/>
      <c r="AI261" s="23"/>
    </row>
    <row r="262" spans="1:35" ht="12.75">
      <c r="A262" s="321" t="s">
        <v>2179</v>
      </c>
      <c r="B262" s="292"/>
      <c r="C262" s="258"/>
      <c r="D262" s="258"/>
      <c r="E262" s="258"/>
      <c r="F262" s="258"/>
      <c r="G262" s="258"/>
      <c r="H262" s="258"/>
      <c r="I262" s="258"/>
      <c r="J262" s="258"/>
      <c r="K262" s="258"/>
      <c r="L262" s="258"/>
      <c r="M262" s="258"/>
      <c r="N262" s="258"/>
      <c r="O262" s="270"/>
      <c r="P262" s="321" t="s">
        <v>2191</v>
      </c>
      <c r="Q262" s="258"/>
      <c r="R262" s="258"/>
      <c r="S262" s="258"/>
      <c r="T262" s="258"/>
      <c r="U262" s="258"/>
      <c r="V262" s="258"/>
      <c r="W262" s="258"/>
      <c r="X262" s="258"/>
      <c r="Y262" s="258"/>
      <c r="Z262" s="258"/>
      <c r="AA262" s="258"/>
      <c r="AB262" s="258"/>
      <c r="AC262" s="258"/>
      <c r="AD262" s="258"/>
      <c r="AE262" s="258"/>
      <c r="AF262" s="258"/>
      <c r="AG262" s="258"/>
      <c r="AH262" s="258"/>
      <c r="AI262" s="258"/>
    </row>
    <row r="263" spans="1:35" ht="12.75">
      <c r="A263" s="322" t="s">
        <v>2172</v>
      </c>
      <c r="B263" s="292"/>
      <c r="C263" s="258"/>
      <c r="D263" s="258"/>
      <c r="E263" s="258"/>
      <c r="F263" s="258"/>
      <c r="G263" s="258"/>
      <c r="H263" s="258"/>
      <c r="I263" s="258"/>
      <c r="J263" s="258"/>
      <c r="K263" s="258"/>
      <c r="L263" s="258"/>
      <c r="M263" s="258"/>
      <c r="N263" s="258"/>
      <c r="O263" s="270"/>
      <c r="P263" s="322" t="s">
        <v>2192</v>
      </c>
      <c r="Q263" s="258"/>
      <c r="R263" s="258"/>
      <c r="S263" s="258"/>
      <c r="T263" s="258"/>
      <c r="U263" s="258"/>
      <c r="V263" s="258"/>
      <c r="W263" s="258"/>
      <c r="X263" s="258"/>
      <c r="Y263" s="258"/>
      <c r="Z263" s="258"/>
      <c r="AA263" s="258"/>
      <c r="AB263" s="258"/>
      <c r="AC263" s="258"/>
      <c r="AD263" s="258"/>
      <c r="AE263" s="258"/>
      <c r="AF263" s="258"/>
      <c r="AG263" s="258"/>
      <c r="AH263" s="258"/>
      <c r="AI263" s="258"/>
    </row>
    <row r="264" spans="1:35" ht="12.75">
      <c r="A264" s="322" t="s">
        <v>2173</v>
      </c>
      <c r="B264" s="292"/>
      <c r="C264" s="258"/>
      <c r="D264" s="258"/>
      <c r="E264" s="258"/>
      <c r="F264" s="258"/>
      <c r="G264" s="258"/>
      <c r="H264" s="258"/>
      <c r="I264" s="258"/>
      <c r="J264" s="258"/>
      <c r="K264" s="258"/>
      <c r="L264" s="258"/>
      <c r="M264" s="258"/>
      <c r="N264" s="258"/>
      <c r="O264" s="270"/>
      <c r="P264" s="322" t="s">
        <v>2187</v>
      </c>
      <c r="Q264" s="258"/>
      <c r="R264" s="258"/>
      <c r="S264" s="258"/>
      <c r="T264" s="258"/>
      <c r="U264" s="258"/>
      <c r="V264" s="258"/>
      <c r="W264" s="258"/>
      <c r="X264" s="258"/>
      <c r="Y264" s="258"/>
      <c r="Z264" s="258"/>
      <c r="AA264" s="258"/>
      <c r="AB264" s="258"/>
      <c r="AC264" s="258"/>
      <c r="AD264" s="258"/>
      <c r="AE264" s="258"/>
      <c r="AF264" s="258"/>
      <c r="AG264" s="258"/>
      <c r="AH264" s="258"/>
      <c r="AI264" s="258"/>
    </row>
    <row r="265" spans="1:35" ht="12.75">
      <c r="A265" s="322" t="s">
        <v>2180</v>
      </c>
      <c r="B265" s="292"/>
      <c r="C265" s="258"/>
      <c r="D265" s="258"/>
      <c r="E265" s="258"/>
      <c r="F265" s="258"/>
      <c r="G265" s="258"/>
      <c r="H265" s="258"/>
      <c r="I265" s="258"/>
      <c r="J265" s="258"/>
      <c r="K265" s="258"/>
      <c r="L265" s="258"/>
      <c r="M265" s="258"/>
      <c r="N265" s="258"/>
      <c r="O265" s="270"/>
      <c r="P265" s="322" t="s">
        <v>2188</v>
      </c>
      <c r="Q265" s="258"/>
      <c r="R265" s="258"/>
      <c r="S265" s="258"/>
      <c r="T265" s="258"/>
      <c r="U265" s="258"/>
      <c r="V265" s="258"/>
      <c r="W265" s="258"/>
      <c r="X265" s="258"/>
      <c r="Y265" s="258"/>
      <c r="Z265" s="258"/>
      <c r="AA265" s="258"/>
      <c r="AB265" s="258"/>
      <c r="AC265" s="258"/>
      <c r="AD265" s="258"/>
      <c r="AE265" s="258"/>
      <c r="AF265" s="258"/>
      <c r="AG265" s="258"/>
      <c r="AH265" s="258"/>
      <c r="AI265" s="258"/>
    </row>
    <row r="266" spans="1:35" ht="12.75">
      <c r="A266" s="322" t="s">
        <v>2181</v>
      </c>
      <c r="B266" s="292"/>
      <c r="C266" s="258"/>
      <c r="D266" s="258"/>
      <c r="E266" s="258"/>
      <c r="F266" s="258"/>
      <c r="G266" s="258"/>
      <c r="H266" s="258"/>
      <c r="I266" s="258"/>
      <c r="J266" s="258"/>
      <c r="K266" s="258"/>
      <c r="L266" s="258"/>
      <c r="M266" s="258"/>
      <c r="N266" s="258"/>
      <c r="O266" s="270"/>
      <c r="P266" s="322" t="s">
        <v>2193</v>
      </c>
      <c r="Q266" s="258"/>
      <c r="R266" s="258"/>
      <c r="S266" s="258"/>
      <c r="T266" s="258"/>
      <c r="U266" s="258"/>
      <c r="V266" s="258"/>
      <c r="W266" s="258"/>
      <c r="X266" s="258"/>
      <c r="Y266" s="258"/>
      <c r="Z266" s="258"/>
      <c r="AA266" s="258"/>
      <c r="AB266" s="258"/>
      <c r="AC266" s="258"/>
      <c r="AD266" s="258"/>
      <c r="AE266" s="258"/>
      <c r="AF266" s="258"/>
      <c r="AG266" s="258"/>
      <c r="AH266" s="258"/>
      <c r="AI266" s="258"/>
    </row>
    <row r="267" spans="1:35" ht="12.75">
      <c r="A267" s="322" t="s">
        <v>2182</v>
      </c>
      <c r="B267" s="292"/>
      <c r="C267" s="258"/>
      <c r="D267" s="258"/>
      <c r="E267" s="258"/>
      <c r="F267" s="258"/>
      <c r="G267" s="258"/>
      <c r="H267" s="258"/>
      <c r="I267" s="258"/>
      <c r="J267" s="258"/>
      <c r="K267" s="258"/>
      <c r="L267" s="258"/>
      <c r="M267" s="258"/>
      <c r="N267" s="258"/>
      <c r="O267" s="270"/>
      <c r="P267" s="322" t="s">
        <v>2194</v>
      </c>
      <c r="Q267" s="258"/>
      <c r="R267" s="258"/>
      <c r="S267" s="258"/>
      <c r="T267" s="258"/>
      <c r="U267" s="258"/>
      <c r="V267" s="258"/>
      <c r="W267" s="258"/>
      <c r="X267" s="258"/>
      <c r="Y267" s="258"/>
      <c r="Z267" s="258"/>
      <c r="AA267" s="258"/>
      <c r="AB267" s="258"/>
      <c r="AC267" s="258"/>
      <c r="AD267" s="258"/>
      <c r="AE267" s="258"/>
      <c r="AF267" s="258"/>
      <c r="AG267" s="258"/>
      <c r="AH267" s="258"/>
      <c r="AI267" s="258"/>
    </row>
    <row r="268" spans="1:35" ht="12.75">
      <c r="A268" s="322" t="s">
        <v>2183</v>
      </c>
      <c r="B268" s="292"/>
      <c r="C268" s="258"/>
      <c r="D268" s="258"/>
      <c r="E268" s="258"/>
      <c r="F268" s="258"/>
      <c r="G268" s="258"/>
      <c r="H268" s="258"/>
      <c r="I268" s="258"/>
      <c r="J268" s="258"/>
      <c r="K268" s="258"/>
      <c r="L268" s="258"/>
      <c r="M268" s="258"/>
      <c r="N268" s="258"/>
      <c r="O268" s="270"/>
      <c r="P268" s="322" t="s">
        <v>2189</v>
      </c>
      <c r="Q268" s="258"/>
      <c r="R268" s="258"/>
      <c r="S268" s="258"/>
      <c r="T268" s="258"/>
      <c r="U268" s="258"/>
      <c r="V268" s="258"/>
      <c r="W268" s="258"/>
      <c r="X268" s="258"/>
      <c r="Y268" s="258"/>
      <c r="Z268" s="258"/>
      <c r="AA268" s="258"/>
      <c r="AB268" s="258"/>
      <c r="AC268" s="258"/>
      <c r="AD268" s="258"/>
      <c r="AE268" s="258"/>
      <c r="AF268" s="258"/>
      <c r="AG268" s="258"/>
      <c r="AH268" s="258"/>
      <c r="AI268" s="258"/>
    </row>
    <row r="269" spans="1:35" ht="12.75">
      <c r="A269" s="322" t="s">
        <v>2184</v>
      </c>
      <c r="B269" s="292"/>
      <c r="C269" s="258"/>
      <c r="D269" s="258"/>
      <c r="E269" s="258"/>
      <c r="F269" s="258"/>
      <c r="G269" s="258"/>
      <c r="H269" s="258"/>
      <c r="I269" s="258"/>
      <c r="J269" s="258"/>
      <c r="K269" s="258"/>
      <c r="L269" s="258"/>
      <c r="M269" s="258"/>
      <c r="N269" s="258"/>
      <c r="O269" s="270"/>
      <c r="P269" s="322" t="s">
        <v>2195</v>
      </c>
      <c r="Q269" s="258"/>
      <c r="R269" s="258"/>
      <c r="S269" s="258"/>
      <c r="T269" s="258"/>
      <c r="U269" s="258"/>
      <c r="V269" s="258"/>
      <c r="W269" s="258"/>
      <c r="X269" s="258"/>
      <c r="Y269" s="258"/>
      <c r="Z269" s="258"/>
      <c r="AA269" s="258"/>
      <c r="AB269" s="258"/>
      <c r="AC269" s="258"/>
      <c r="AD269" s="258"/>
      <c r="AE269" s="258"/>
      <c r="AF269" s="258"/>
      <c r="AG269" s="258"/>
      <c r="AH269" s="258"/>
      <c r="AI269" s="258"/>
    </row>
    <row r="270" spans="1:35" ht="12.75">
      <c r="A270" s="322" t="s">
        <v>2185</v>
      </c>
      <c r="B270" s="292"/>
      <c r="C270" s="258"/>
      <c r="D270" s="258"/>
      <c r="E270" s="258"/>
      <c r="F270" s="258"/>
      <c r="G270" s="258"/>
      <c r="H270" s="258"/>
      <c r="I270" s="258"/>
      <c r="J270" s="258"/>
      <c r="K270" s="258"/>
      <c r="L270" s="258"/>
      <c r="M270" s="258"/>
      <c r="N270" s="258"/>
      <c r="O270" s="270"/>
      <c r="P270" s="270"/>
      <c r="Q270" s="258"/>
      <c r="R270" s="258"/>
      <c r="S270" s="258"/>
      <c r="T270" s="258"/>
      <c r="U270" s="258"/>
      <c r="V270" s="258"/>
      <c r="W270" s="258"/>
      <c r="X270" s="258"/>
      <c r="Y270" s="258"/>
      <c r="Z270" s="258"/>
      <c r="AA270" s="258"/>
      <c r="AB270" s="258"/>
      <c r="AC270" s="258"/>
      <c r="AD270" s="258"/>
      <c r="AE270" s="258"/>
      <c r="AF270" s="258"/>
      <c r="AG270" s="258"/>
      <c r="AH270" s="258"/>
      <c r="AI270" s="258"/>
    </row>
    <row r="271" spans="1:35" ht="12.75">
      <c r="A271" s="322" t="s">
        <v>2174</v>
      </c>
      <c r="B271" s="292"/>
      <c r="C271" s="258"/>
      <c r="D271" s="258"/>
      <c r="E271" s="258"/>
      <c r="F271" s="258"/>
      <c r="G271" s="258"/>
      <c r="H271" s="258"/>
      <c r="I271" s="258"/>
      <c r="J271" s="258"/>
      <c r="K271" s="258"/>
      <c r="L271" s="258"/>
      <c r="M271" s="258"/>
      <c r="N271" s="258"/>
      <c r="O271" s="270"/>
      <c r="P271" s="298"/>
      <c r="Q271" s="258"/>
      <c r="R271" s="258"/>
      <c r="S271" s="258"/>
      <c r="T271" s="258"/>
      <c r="U271" s="258"/>
      <c r="V271" s="258"/>
      <c r="W271" s="258"/>
      <c r="X271" s="258"/>
      <c r="Y271" s="258"/>
      <c r="Z271" s="258"/>
      <c r="AA271" s="258"/>
      <c r="AB271" s="258"/>
      <c r="AC271" s="258"/>
      <c r="AD271" s="258"/>
      <c r="AE271" s="258"/>
      <c r="AF271" s="258"/>
      <c r="AG271" s="258"/>
      <c r="AH271" s="258"/>
      <c r="AI271" s="258"/>
    </row>
    <row r="272" spans="1:35" ht="12.75">
      <c r="A272" s="322" t="s">
        <v>2175</v>
      </c>
      <c r="B272" s="292"/>
      <c r="C272" s="258"/>
      <c r="D272" s="258"/>
      <c r="E272" s="258"/>
      <c r="F272" s="258"/>
      <c r="G272" s="258"/>
      <c r="H272" s="258"/>
      <c r="I272" s="258"/>
      <c r="J272" s="258"/>
      <c r="K272" s="258"/>
      <c r="L272" s="258"/>
      <c r="M272" s="258"/>
      <c r="N272" s="258"/>
      <c r="O272" s="270"/>
      <c r="P272" s="296"/>
      <c r="Q272" s="258"/>
      <c r="R272" s="258"/>
      <c r="S272" s="258"/>
      <c r="T272" s="258"/>
      <c r="U272" s="258"/>
      <c r="V272" s="258"/>
      <c r="W272" s="258"/>
      <c r="X272" s="258"/>
      <c r="Y272" s="258"/>
      <c r="Z272" s="258"/>
      <c r="AA272" s="258"/>
      <c r="AB272" s="258"/>
      <c r="AC272" s="258"/>
      <c r="AD272" s="258"/>
      <c r="AE272" s="258"/>
      <c r="AF272" s="258"/>
      <c r="AG272" s="258"/>
      <c r="AH272" s="258"/>
      <c r="AI272" s="258"/>
    </row>
    <row r="273" spans="1:35" ht="12.75">
      <c r="A273" s="322" t="s">
        <v>2176</v>
      </c>
      <c r="B273" s="292"/>
      <c r="C273" s="258"/>
      <c r="D273" s="258"/>
      <c r="E273" s="258"/>
      <c r="F273" s="258"/>
      <c r="G273" s="258"/>
      <c r="H273" s="258"/>
      <c r="I273" s="258"/>
      <c r="J273" s="258"/>
      <c r="K273" s="258"/>
      <c r="L273" s="258"/>
      <c r="M273" s="258"/>
      <c r="N273" s="258"/>
      <c r="O273" s="270"/>
      <c r="P273" s="297"/>
      <c r="Q273" s="258"/>
      <c r="R273" s="258"/>
      <c r="S273" s="258"/>
      <c r="T273" s="258"/>
      <c r="U273" s="258"/>
      <c r="V273" s="258"/>
      <c r="W273" s="258"/>
      <c r="X273" s="258"/>
      <c r="Y273" s="258"/>
      <c r="Z273" s="258"/>
      <c r="AA273" s="258"/>
      <c r="AB273" s="258"/>
      <c r="AC273" s="258"/>
      <c r="AD273" s="258"/>
      <c r="AE273" s="258"/>
      <c r="AF273" s="258"/>
      <c r="AG273" s="258"/>
      <c r="AH273" s="258"/>
      <c r="AI273" s="258"/>
    </row>
    <row r="274" spans="1:35" ht="12.75">
      <c r="A274" s="322" t="s">
        <v>2186</v>
      </c>
      <c r="B274" s="292"/>
      <c r="C274" s="258"/>
      <c r="D274" s="258"/>
      <c r="E274" s="258"/>
      <c r="F274" s="258"/>
      <c r="G274" s="258"/>
      <c r="H274" s="258"/>
      <c r="I274" s="258"/>
      <c r="J274" s="258"/>
      <c r="K274" s="258"/>
      <c r="L274" s="258"/>
      <c r="M274" s="258"/>
      <c r="N274" s="258"/>
      <c r="O274" s="270"/>
      <c r="P274" s="297"/>
      <c r="Q274" s="258"/>
      <c r="R274" s="258"/>
      <c r="S274" s="258"/>
      <c r="T274" s="258"/>
      <c r="U274" s="258"/>
      <c r="V274" s="258"/>
      <c r="W274" s="258"/>
      <c r="X274" s="258"/>
      <c r="Y274" s="258"/>
      <c r="Z274" s="258"/>
      <c r="AA274" s="258"/>
      <c r="AB274" s="258"/>
      <c r="AC274" s="258"/>
      <c r="AD274" s="258"/>
      <c r="AE274" s="258"/>
      <c r="AF274" s="258"/>
      <c r="AG274" s="258"/>
      <c r="AH274" s="258"/>
      <c r="AI274" s="258"/>
    </row>
    <row r="275" spans="1:35" ht="12.75">
      <c r="A275" s="297" t="s">
        <v>2178</v>
      </c>
      <c r="B275" s="292"/>
      <c r="C275" s="258"/>
      <c r="D275" s="258"/>
      <c r="E275" s="258"/>
      <c r="F275" s="258"/>
      <c r="G275" s="258"/>
      <c r="H275" s="258"/>
      <c r="I275" s="258"/>
      <c r="J275" s="258"/>
      <c r="K275" s="258"/>
      <c r="L275" s="258"/>
      <c r="M275" s="258"/>
      <c r="N275" s="258"/>
      <c r="O275" s="270"/>
      <c r="P275" s="297"/>
      <c r="Q275" s="258"/>
      <c r="R275" s="258"/>
      <c r="S275" s="258"/>
      <c r="T275" s="258"/>
      <c r="U275" s="258"/>
      <c r="V275" s="258"/>
      <c r="W275" s="258"/>
      <c r="X275" s="258"/>
      <c r="Y275" s="258"/>
      <c r="Z275" s="258"/>
      <c r="AA275" s="258"/>
      <c r="AB275" s="258"/>
      <c r="AC275" s="258"/>
      <c r="AD275" s="258"/>
      <c r="AE275" s="258"/>
      <c r="AF275" s="258"/>
      <c r="AG275" s="258"/>
      <c r="AH275" s="258"/>
      <c r="AI275" s="258"/>
    </row>
    <row r="276" spans="1:35" ht="12.75">
      <c r="A276" s="297"/>
      <c r="B276" s="292"/>
      <c r="C276" s="258"/>
      <c r="D276" s="258"/>
      <c r="E276" s="258"/>
      <c r="F276" s="258"/>
      <c r="G276" s="258"/>
      <c r="H276" s="258"/>
      <c r="I276" s="258"/>
      <c r="J276" s="258"/>
      <c r="K276" s="258"/>
      <c r="L276" s="258"/>
      <c r="M276" s="258"/>
      <c r="N276" s="258"/>
      <c r="O276" s="270"/>
      <c r="P276" s="297"/>
      <c r="Q276" s="258"/>
      <c r="R276" s="258"/>
      <c r="S276" s="258"/>
      <c r="T276" s="258"/>
      <c r="U276" s="258"/>
      <c r="V276" s="258"/>
      <c r="W276" s="258"/>
      <c r="X276" s="258"/>
      <c r="Y276" s="258"/>
      <c r="Z276" s="258"/>
      <c r="AA276" s="258"/>
      <c r="AB276" s="258"/>
      <c r="AC276" s="258"/>
      <c r="AD276" s="258"/>
      <c r="AE276" s="258"/>
      <c r="AF276" s="258"/>
      <c r="AG276" s="258"/>
      <c r="AH276" s="258"/>
      <c r="AI276" s="258"/>
    </row>
    <row r="277" spans="1:35" ht="12.75">
      <c r="A277" s="297"/>
      <c r="B277" s="292"/>
      <c r="C277" s="258"/>
      <c r="D277" s="258"/>
      <c r="E277" s="258"/>
      <c r="F277" s="258"/>
      <c r="G277" s="258"/>
      <c r="H277" s="258"/>
      <c r="I277" s="258"/>
      <c r="J277" s="258"/>
      <c r="K277" s="258"/>
      <c r="L277" s="258"/>
      <c r="M277" s="258"/>
      <c r="N277" s="258"/>
      <c r="O277" s="270"/>
      <c r="P277" s="275"/>
      <c r="Q277" s="258"/>
      <c r="R277" s="258"/>
      <c r="S277" s="258"/>
      <c r="T277" s="258"/>
      <c r="U277" s="258"/>
      <c r="V277" s="258"/>
      <c r="W277" s="258"/>
      <c r="X277" s="258"/>
      <c r="Y277" s="258"/>
      <c r="Z277" s="258"/>
      <c r="AA277" s="258"/>
      <c r="AB277" s="258"/>
      <c r="AC277" s="258"/>
      <c r="AD277" s="258"/>
      <c r="AE277" s="258"/>
      <c r="AF277" s="258"/>
      <c r="AG277" s="258"/>
      <c r="AH277" s="258"/>
      <c r="AI277" s="258"/>
    </row>
    <row r="278" spans="1:35" ht="12.75">
      <c r="A278" s="518" t="s">
        <v>1215</v>
      </c>
      <c r="B278" s="518"/>
      <c r="C278" s="518"/>
      <c r="D278" s="518"/>
      <c r="E278" s="518"/>
      <c r="F278" s="518"/>
      <c r="G278" s="518"/>
      <c r="H278" s="518"/>
      <c r="I278" s="518"/>
      <c r="J278" s="518"/>
      <c r="K278" s="518"/>
      <c r="L278" s="518"/>
      <c r="M278" s="518"/>
      <c r="N278" s="518"/>
      <c r="O278" s="518"/>
      <c r="P278" s="518"/>
      <c r="Q278" s="518"/>
      <c r="R278" s="518"/>
      <c r="S278" s="518"/>
      <c r="T278" s="518"/>
      <c r="U278" s="518"/>
      <c r="V278" s="518"/>
      <c r="W278" s="518"/>
      <c r="X278" s="518"/>
      <c r="Y278" s="518"/>
      <c r="Z278" s="518"/>
      <c r="AA278" s="518"/>
      <c r="AB278" s="518"/>
      <c r="AC278" s="518"/>
      <c r="AD278" s="518"/>
      <c r="AE278" s="518"/>
      <c r="AF278" s="518"/>
      <c r="AG278" s="518"/>
      <c r="AH278" s="518"/>
      <c r="AI278" s="518"/>
    </row>
    <row r="279" spans="1:35" ht="12.75">
      <c r="A279" s="525" t="s">
        <v>110</v>
      </c>
      <c r="B279" s="525"/>
      <c r="C279" s="525"/>
      <c r="D279" s="525"/>
      <c r="E279" s="525"/>
      <c r="F279" s="525"/>
      <c r="G279" s="525"/>
      <c r="H279" s="525"/>
      <c r="I279" s="525"/>
      <c r="J279" s="525"/>
      <c r="K279" s="525"/>
      <c r="L279" s="525"/>
      <c r="M279" s="525"/>
      <c r="N279" s="525"/>
      <c r="O279" s="525"/>
      <c r="P279" s="525"/>
      <c r="Q279" s="525"/>
      <c r="R279" s="525"/>
      <c r="S279" s="525"/>
      <c r="T279" s="525"/>
      <c r="U279" s="525"/>
      <c r="V279" s="525"/>
      <c r="W279" s="525"/>
      <c r="X279" s="525"/>
      <c r="Y279" s="525"/>
      <c r="Z279" s="525"/>
      <c r="AA279" s="525"/>
      <c r="AB279" s="525"/>
      <c r="AC279" s="525"/>
      <c r="AD279" s="525"/>
      <c r="AE279" s="525"/>
      <c r="AF279" s="525"/>
      <c r="AG279" s="525"/>
      <c r="AH279" s="525"/>
      <c r="AI279" s="525"/>
    </row>
  </sheetData>
  <sheetProtection selectLockedCells="1" selectUnlockedCells="1"/>
  <mergeCells count="70">
    <mergeCell ref="A19:D19"/>
    <mergeCell ref="I210:K210"/>
    <mergeCell ref="E208:E210"/>
    <mergeCell ref="I208:N208"/>
    <mergeCell ref="L210:N210"/>
    <mergeCell ref="A22:D22"/>
    <mergeCell ref="A208:A210"/>
    <mergeCell ref="A279:AI279"/>
    <mergeCell ref="I222:K222"/>
    <mergeCell ref="B217:D217"/>
    <mergeCell ref="A259:AI259"/>
    <mergeCell ref="L221:N221"/>
    <mergeCell ref="L222:N222"/>
    <mergeCell ref="A240:AI240"/>
    <mergeCell ref="B222:D222"/>
    <mergeCell ref="A278:AI278"/>
    <mergeCell ref="A213:E213"/>
    <mergeCell ref="I217:K217"/>
    <mergeCell ref="I214:K214"/>
    <mergeCell ref="B221:D221"/>
    <mergeCell ref="L214:N214"/>
    <mergeCell ref="I218:K218"/>
    <mergeCell ref="A214:E214"/>
    <mergeCell ref="I221:K221"/>
    <mergeCell ref="L218:N218"/>
    <mergeCell ref="H208:H210"/>
    <mergeCell ref="A20:D20"/>
    <mergeCell ref="A21:D21"/>
    <mergeCell ref="L217:N217"/>
    <mergeCell ref="B218:D218"/>
    <mergeCell ref="B208:D210"/>
    <mergeCell ref="A211:E211"/>
    <mergeCell ref="I212:K212"/>
    <mergeCell ref="L212:N212"/>
    <mergeCell ref="A212:E212"/>
    <mergeCell ref="B12:R12"/>
    <mergeCell ref="B7:R7"/>
    <mergeCell ref="F14:F18"/>
    <mergeCell ref="B14:B18"/>
    <mergeCell ref="A14:A18"/>
    <mergeCell ref="E14:E18"/>
    <mergeCell ref="B5:R5"/>
    <mergeCell ref="B8:R8"/>
    <mergeCell ref="B9:R9"/>
    <mergeCell ref="B10:R10"/>
    <mergeCell ref="B11:R11"/>
    <mergeCell ref="C14:C18"/>
    <mergeCell ref="D14:D18"/>
    <mergeCell ref="G16:O16"/>
    <mergeCell ref="G14:AI14"/>
    <mergeCell ref="AF17:AI17"/>
    <mergeCell ref="Y15:AI15"/>
    <mergeCell ref="Y16:AE16"/>
    <mergeCell ref="AF16:AI16"/>
    <mergeCell ref="Y17:AA17"/>
    <mergeCell ref="G15:X15"/>
    <mergeCell ref="G17:J17"/>
    <mergeCell ref="P16:X16"/>
    <mergeCell ref="AB17:AE17"/>
    <mergeCell ref="K17:O17"/>
    <mergeCell ref="I211:K211"/>
    <mergeCell ref="P17:X17"/>
    <mergeCell ref="L213:N213"/>
    <mergeCell ref="G208:G210"/>
    <mergeCell ref="L209:N209"/>
    <mergeCell ref="L211:N211"/>
    <mergeCell ref="I213:K213"/>
    <mergeCell ref="I209:K209"/>
    <mergeCell ref="G202:AI202"/>
    <mergeCell ref="G201:AI201"/>
  </mergeCells>
  <hyperlinks>
    <hyperlink ref="A279" location="1! Содержание.A1" display="ВЕРНУТЬСЯ К СОДЕРЖАНИЮ"/>
    <hyperlink ref="A279:AI279" location="'1. Содержание'!A1" display="ВЕРНУТЬСЯ К СОДЕРЖАНИЮ"/>
    <hyperlink ref="C177" r:id="rId1"/>
    <hyperlink ref="C178:C185" r:id="rId2" display="http://belimo.com.ua/files/file00326.pdf"/>
    <hyperlink ref="E217" r:id="rId3"/>
    <hyperlink ref="E218" r:id="rId4"/>
    <hyperlink ref="E221" r:id="rId5"/>
    <hyperlink ref="E222" r:id="rId6"/>
    <hyperlink ref="G19" r:id="rId7"/>
    <hyperlink ref="K19" r:id="rId8"/>
    <hyperlink ref="H19" r:id="rId9"/>
    <hyperlink ref="L19" r:id="rId10"/>
    <hyperlink ref="I19" r:id="rId11"/>
    <hyperlink ref="N19" r:id="rId12"/>
    <hyperlink ref="J19" r:id="rId13"/>
    <hyperlink ref="O19" r:id="rId14"/>
    <hyperlink ref="P19" r:id="rId15"/>
    <hyperlink ref="Q19" r:id="rId16"/>
    <hyperlink ref="R19" r:id="rId17"/>
    <hyperlink ref="S19" r:id="rId18"/>
    <hyperlink ref="T19" r:id="rId19"/>
    <hyperlink ref="U19" r:id="rId20"/>
    <hyperlink ref="V19" r:id="rId21"/>
    <hyperlink ref="W19" r:id="rId22"/>
    <hyperlink ref="X19" r:id="rId23"/>
    <hyperlink ref="Z19" r:id="rId24"/>
    <hyperlink ref="AA19" r:id="rId25"/>
    <hyperlink ref="AC19" r:id="rId26"/>
    <hyperlink ref="AE19" r:id="rId27"/>
    <hyperlink ref="AG19" r:id="rId28"/>
    <hyperlink ref="AI19" r:id="rId29"/>
    <hyperlink ref="AH19" r:id="rId30"/>
    <hyperlink ref="B5" location="'7. Седельные'!A219" display="* См. примечания и примеры расшифровки кодов приводов в нижней части данной страницы."/>
    <hyperlink ref="C29" r:id="rId31"/>
    <hyperlink ref="C38" r:id="rId32"/>
    <hyperlink ref="C37" r:id="rId33"/>
    <hyperlink ref="C36" r:id="rId34"/>
    <hyperlink ref="C35" r:id="rId35"/>
    <hyperlink ref="C34" r:id="rId36"/>
    <hyperlink ref="C33" r:id="rId37"/>
    <hyperlink ref="C32" r:id="rId38"/>
    <hyperlink ref="C31" r:id="rId39"/>
    <hyperlink ref="C30" r:id="rId40"/>
    <hyperlink ref="C41" r:id="rId41"/>
    <hyperlink ref="C42" r:id="rId42"/>
    <hyperlink ref="C43" r:id="rId43"/>
    <hyperlink ref="C44" r:id="rId44"/>
    <hyperlink ref="C45" r:id="rId45"/>
    <hyperlink ref="C46" r:id="rId46"/>
    <hyperlink ref="C47" r:id="rId47"/>
    <hyperlink ref="C48" r:id="rId48"/>
    <hyperlink ref="C49" r:id="rId49"/>
    <hyperlink ref="C50" r:id="rId50"/>
    <hyperlink ref="C53" r:id="rId51"/>
    <hyperlink ref="C54" r:id="rId52"/>
    <hyperlink ref="C55" r:id="rId53"/>
    <hyperlink ref="C56" r:id="rId54"/>
    <hyperlink ref="C57" r:id="rId55"/>
    <hyperlink ref="C58" r:id="rId56"/>
    <hyperlink ref="C61" r:id="rId57"/>
    <hyperlink ref="C62" r:id="rId58"/>
    <hyperlink ref="C63" r:id="rId59"/>
    <hyperlink ref="C64" r:id="rId60"/>
    <hyperlink ref="C65" r:id="rId61"/>
    <hyperlink ref="C66" r:id="rId62"/>
    <hyperlink ref="C67" r:id="rId63"/>
    <hyperlink ref="C68" r:id="rId64"/>
    <hyperlink ref="C69" r:id="rId65"/>
    <hyperlink ref="C70" r:id="rId66"/>
    <hyperlink ref="C71" r:id="rId67"/>
    <hyperlink ref="C72" r:id="rId68"/>
    <hyperlink ref="C73" r:id="rId69"/>
    <hyperlink ref="C74" r:id="rId70"/>
    <hyperlink ref="C75" r:id="rId71"/>
    <hyperlink ref="C76" r:id="rId72"/>
    <hyperlink ref="C77" r:id="rId73"/>
    <hyperlink ref="C78" r:id="rId74"/>
    <hyperlink ref="C81" r:id="rId75"/>
    <hyperlink ref="C82" r:id="rId76"/>
    <hyperlink ref="C83" r:id="rId77"/>
    <hyperlink ref="C84" r:id="rId78"/>
    <hyperlink ref="C85" r:id="rId79"/>
    <hyperlink ref="C86" r:id="rId80"/>
    <hyperlink ref="C87" r:id="rId81"/>
    <hyperlink ref="C88" r:id="rId82"/>
    <hyperlink ref="C89" r:id="rId83"/>
    <hyperlink ref="C90" r:id="rId84"/>
    <hyperlink ref="C91" r:id="rId85"/>
    <hyperlink ref="C92" r:id="rId86"/>
    <hyperlink ref="C93" r:id="rId87"/>
    <hyperlink ref="C94" r:id="rId88"/>
    <hyperlink ref="C95" r:id="rId89"/>
    <hyperlink ref="C98" r:id="rId90"/>
    <hyperlink ref="C99" r:id="rId91"/>
    <hyperlink ref="C100" r:id="rId92"/>
    <hyperlink ref="C101" r:id="rId93"/>
    <hyperlink ref="C102" r:id="rId94"/>
    <hyperlink ref="C103" r:id="rId95"/>
    <hyperlink ref="C104" r:id="rId96"/>
    <hyperlink ref="C105" r:id="rId97"/>
    <hyperlink ref="C106" r:id="rId98"/>
    <hyperlink ref="C107" r:id="rId99"/>
    <hyperlink ref="C108" r:id="rId100"/>
    <hyperlink ref="C109" r:id="rId101"/>
    <hyperlink ref="C110" r:id="rId102"/>
    <hyperlink ref="C113" r:id="rId103"/>
    <hyperlink ref="C114" r:id="rId104"/>
    <hyperlink ref="C115" r:id="rId105"/>
    <hyperlink ref="C116" r:id="rId106"/>
    <hyperlink ref="C117" r:id="rId107"/>
    <hyperlink ref="C118" r:id="rId108"/>
    <hyperlink ref="C119" r:id="rId109"/>
    <hyperlink ref="C120" r:id="rId110"/>
    <hyperlink ref="C121" r:id="rId111"/>
    <hyperlink ref="C122" r:id="rId112"/>
    <hyperlink ref="C123" r:id="rId113"/>
    <hyperlink ref="C124" r:id="rId114"/>
    <hyperlink ref="C125" r:id="rId115"/>
    <hyperlink ref="C126" r:id="rId116"/>
    <hyperlink ref="C127" r:id="rId117"/>
    <hyperlink ref="C128" r:id="rId118"/>
    <hyperlink ref="C129" r:id="rId119"/>
    <hyperlink ref="C132" r:id="rId120"/>
    <hyperlink ref="C133" r:id="rId121"/>
    <hyperlink ref="C134" r:id="rId122"/>
    <hyperlink ref="C135" r:id="rId123"/>
    <hyperlink ref="C136" r:id="rId124"/>
    <hyperlink ref="C137" r:id="rId125"/>
    <hyperlink ref="C138" r:id="rId126"/>
    <hyperlink ref="C139" r:id="rId127"/>
    <hyperlink ref="C140" r:id="rId128"/>
    <hyperlink ref="C141" r:id="rId129"/>
    <hyperlink ref="C142" r:id="rId130"/>
    <hyperlink ref="C143" r:id="rId131"/>
    <hyperlink ref="C144" r:id="rId132"/>
    <hyperlink ref="C147" r:id="rId133"/>
    <hyperlink ref="C148" r:id="rId134"/>
    <hyperlink ref="C149" r:id="rId135"/>
    <hyperlink ref="C150" r:id="rId136"/>
    <hyperlink ref="C151" r:id="rId137"/>
    <hyperlink ref="C152" r:id="rId138"/>
    <hyperlink ref="C153" r:id="rId139"/>
    <hyperlink ref="C156" r:id="rId140"/>
    <hyperlink ref="C157" r:id="rId141"/>
    <hyperlink ref="C158" r:id="rId142"/>
    <hyperlink ref="C159" r:id="rId143"/>
    <hyperlink ref="C160" r:id="rId144"/>
    <hyperlink ref="C161" r:id="rId145"/>
    <hyperlink ref="C162" r:id="rId146"/>
    <hyperlink ref="C163" r:id="rId147"/>
    <hyperlink ref="C164" r:id="rId148"/>
    <hyperlink ref="C165" r:id="rId149"/>
    <hyperlink ref="C166" r:id="rId150"/>
    <hyperlink ref="C167" r:id="rId151"/>
    <hyperlink ref="C168" r:id="rId152"/>
    <hyperlink ref="C169" r:id="rId153"/>
    <hyperlink ref="C170" r:id="rId154"/>
    <hyperlink ref="C171" r:id="rId155"/>
    <hyperlink ref="C172" r:id="rId156"/>
    <hyperlink ref="C173" r:id="rId157"/>
    <hyperlink ref="C174" r:id="rId158"/>
    <hyperlink ref="C188" r:id="rId159"/>
    <hyperlink ref="C189" r:id="rId160"/>
    <hyperlink ref="C190" r:id="rId161"/>
    <hyperlink ref="C191" r:id="rId162"/>
    <hyperlink ref="C192" r:id="rId163"/>
    <hyperlink ref="C193" r:id="rId164"/>
    <hyperlink ref="C194" r:id="rId165"/>
    <hyperlink ref="C195" r:id="rId166"/>
    <hyperlink ref="C196" r:id="rId167"/>
    <hyperlink ref="I211" r:id="rId168"/>
    <hyperlink ref="L211" r:id="rId169"/>
    <hyperlink ref="B235" r:id="rId170"/>
    <hyperlink ref="B238" location="'12. Retrofit'!A1" display="12. Retrofit"/>
    <hyperlink ref="A278:AI278" location="'7. Седельные'!A1" display="ВЕРНУТЬСЯ НА НАЧАЛО СТРАНИЦЫ"/>
    <hyperlink ref="B7" r:id="rId171"/>
    <hyperlink ref="B8" r:id="rId172"/>
    <hyperlink ref="B9" r:id="rId173"/>
    <hyperlink ref="B10" r:id="rId174"/>
    <hyperlink ref="B11" r:id="rId175"/>
    <hyperlink ref="B12" r:id="rId176"/>
    <hyperlink ref="C201" r:id="rId177"/>
    <hyperlink ref="B5:R5" location="'7. Седельные'!A225" display="* См. примечания и примеры расшифровки кодов приводов в нижней части данной страницы."/>
    <hyperlink ref="C202" r:id="rId178"/>
    <hyperlink ref="F217" r:id="rId179"/>
    <hyperlink ref="F218" r:id="rId180"/>
    <hyperlink ref="F221" r:id="rId181"/>
    <hyperlink ref="F222" r:id="rId182"/>
    <hyperlink ref="M19" r:id="rId183"/>
    <hyperlink ref="AD19" r:id="rId184"/>
  </hyperlinks>
  <pageMargins left="0.11805555555555555" right="0.19652777777777777" top="0.15763888888888888" bottom="0.11805555555555555" header="0.51180555555555551" footer="0.51180555555555551"/>
  <pageSetup paperSize="9" scale="76" firstPageNumber="0" fitToHeight="0" orientation="landscape" horizontalDpi="300" verticalDpi="300" r:id="rId185"/>
  <headerFooter alignWithMargins="0"/>
  <drawing r:id="rId186"/>
</worksheet>
</file>

<file path=xl/worksheets/sheet8.xml><?xml version="1.0" encoding="utf-8"?>
<worksheet xmlns="http://schemas.openxmlformats.org/spreadsheetml/2006/main" xmlns:r="http://schemas.openxmlformats.org/officeDocument/2006/relationships">
  <sheetPr codeName="Лист11" enableFormatConditionsCalculation="0">
    <tabColor theme="9" tint="0.59999389629810485"/>
    <pageSetUpPr fitToPage="1"/>
  </sheetPr>
  <dimension ref="A1:T243"/>
  <sheetViews>
    <sheetView topLeftCell="A32" zoomScaleNormal="100" zoomScaleSheetLayoutView="100" workbookViewId="0">
      <selection activeCell="R54" sqref="R54"/>
    </sheetView>
  </sheetViews>
  <sheetFormatPr defaultRowHeight="12"/>
  <cols>
    <col min="1" max="1" width="5.28515625" style="40" customWidth="1"/>
    <col min="2" max="2" width="15.28515625" style="40" customWidth="1"/>
    <col min="3" max="3" width="4" style="40" customWidth="1"/>
    <col min="4" max="4" width="7.7109375" style="41" customWidth="1"/>
    <col min="5" max="5" width="9.7109375" style="41" customWidth="1"/>
    <col min="6" max="6" width="9.7109375" style="41" hidden="1" customWidth="1"/>
    <col min="7" max="14" width="7.7109375" style="42" customWidth="1"/>
    <col min="15" max="18" width="7.7109375" style="40" customWidth="1"/>
    <col min="19" max="16384" width="9.140625" style="40"/>
  </cols>
  <sheetData>
    <row r="1" spans="1:20" s="43" customFormat="1" ht="15.75">
      <c r="A1" s="372" t="s">
        <v>2440</v>
      </c>
      <c r="B1" s="372"/>
      <c r="C1" s="372"/>
      <c r="D1" s="372"/>
      <c r="E1" s="372"/>
      <c r="F1" s="372"/>
      <c r="G1" s="372"/>
      <c r="H1" s="372"/>
      <c r="I1" s="372"/>
      <c r="J1" s="372"/>
      <c r="K1" s="372"/>
      <c r="L1" s="372"/>
      <c r="M1" s="372"/>
      <c r="N1" s="372"/>
      <c r="O1" s="372"/>
      <c r="P1" s="372"/>
      <c r="Q1" s="372"/>
      <c r="R1" s="372"/>
    </row>
    <row r="2" spans="1:20" s="43" customFormat="1" ht="15.75">
      <c r="A2" s="203" t="s">
        <v>1865</v>
      </c>
      <c r="B2" s="203"/>
      <c r="C2" s="203"/>
      <c r="D2" s="203"/>
      <c r="E2" s="203"/>
      <c r="F2" s="203"/>
      <c r="G2" s="203"/>
      <c r="H2" s="203"/>
      <c r="I2" s="203"/>
      <c r="J2" s="203"/>
      <c r="K2" s="203"/>
      <c r="L2" s="203"/>
      <c r="M2" s="203"/>
      <c r="N2" s="203"/>
      <c r="O2" s="203"/>
      <c r="P2" s="203"/>
      <c r="Q2" s="203"/>
      <c r="R2" s="203"/>
    </row>
    <row r="3" spans="1:20" s="43" customFormat="1" ht="15.75">
      <c r="A3" s="115" t="s">
        <v>3165</v>
      </c>
      <c r="B3" s="167"/>
      <c r="C3" s="167"/>
      <c r="D3" s="167"/>
      <c r="E3" s="167"/>
      <c r="F3" s="167"/>
      <c r="G3" s="167"/>
      <c r="H3" s="167"/>
      <c r="I3" s="167"/>
      <c r="J3" s="167"/>
      <c r="K3" s="167"/>
      <c r="L3" s="167"/>
      <c r="M3" s="167"/>
      <c r="N3" s="167"/>
      <c r="O3" s="167"/>
      <c r="P3" s="167"/>
      <c r="Q3" s="167"/>
      <c r="R3" s="167"/>
    </row>
    <row r="4" spans="1:20" s="43" customFormat="1" ht="12.75" customHeight="1">
      <c r="A4" s="469" t="s">
        <v>2966</v>
      </c>
      <c r="B4" s="279"/>
      <c r="C4" s="279"/>
      <c r="D4" s="279"/>
      <c r="E4" s="279"/>
      <c r="F4" s="279"/>
      <c r="G4" s="279"/>
      <c r="H4" s="279"/>
      <c r="I4" s="279"/>
      <c r="J4" s="279"/>
      <c r="K4" s="279"/>
      <c r="L4" s="279"/>
      <c r="M4" s="279"/>
      <c r="N4" s="279"/>
      <c r="O4" s="279"/>
      <c r="P4" s="279"/>
      <c r="Q4" s="279"/>
    </row>
    <row r="5" spans="1:20" s="43" customFormat="1" ht="12.75" customHeight="1">
      <c r="A5" s="268"/>
      <c r="B5" s="517" t="s">
        <v>2424</v>
      </c>
      <c r="C5" s="517"/>
      <c r="D5" s="517"/>
      <c r="E5" s="517"/>
      <c r="F5" s="517"/>
      <c r="G5" s="517"/>
      <c r="H5" s="517"/>
      <c r="I5" s="517"/>
      <c r="J5" s="517"/>
      <c r="K5" s="517"/>
      <c r="L5" s="279"/>
      <c r="M5" s="279"/>
      <c r="N5" s="279"/>
      <c r="O5" s="279"/>
      <c r="P5" s="279"/>
      <c r="Q5" s="279"/>
    </row>
    <row r="6" spans="1:20" s="43" customFormat="1" ht="12.75" customHeight="1">
      <c r="A6" s="279"/>
      <c r="B6" s="279"/>
      <c r="C6" s="279"/>
      <c r="D6" s="279"/>
      <c r="E6" s="279"/>
      <c r="F6" s="279"/>
      <c r="G6" s="279"/>
      <c r="H6" s="279"/>
      <c r="I6" s="279"/>
      <c r="J6" s="279"/>
      <c r="K6" s="279"/>
      <c r="L6" s="279"/>
      <c r="M6" s="279"/>
      <c r="N6" s="279"/>
      <c r="O6" s="279"/>
      <c r="P6" s="279"/>
      <c r="Q6" s="279"/>
    </row>
    <row r="7" spans="1:20" s="43" customFormat="1" ht="12.75" customHeight="1">
      <c r="A7" s="33"/>
      <c r="B7" s="242" t="s">
        <v>1997</v>
      </c>
      <c r="C7" s="17"/>
      <c r="D7" s="17"/>
      <c r="E7" s="17"/>
      <c r="F7" s="17"/>
      <c r="G7" s="17"/>
      <c r="H7" s="17"/>
      <c r="I7" s="17"/>
      <c r="J7" s="17"/>
      <c r="K7" s="17"/>
      <c r="L7" s="242"/>
      <c r="M7" s="242"/>
      <c r="N7" s="17"/>
      <c r="O7" s="50"/>
      <c r="P7" s="435" t="s">
        <v>2746</v>
      </c>
      <c r="Q7" s="85"/>
      <c r="R7" s="436">
        <v>0</v>
      </c>
    </row>
    <row r="8" spans="1:20" s="43" customFormat="1" ht="12.75" customHeight="1">
      <c r="A8" s="33"/>
      <c r="B8" s="242" t="s">
        <v>2432</v>
      </c>
      <c r="C8" s="20"/>
      <c r="D8" s="20"/>
      <c r="E8" s="20"/>
      <c r="F8" s="20"/>
      <c r="G8" s="20"/>
      <c r="H8" s="20"/>
      <c r="I8" s="20"/>
      <c r="J8" s="20"/>
      <c r="K8" s="20"/>
      <c r="L8" s="242"/>
      <c r="M8" s="242"/>
      <c r="N8" s="20"/>
      <c r="O8" s="50"/>
      <c r="P8" s="434" t="s">
        <v>2967</v>
      </c>
      <c r="Q8" s="434"/>
      <c r="R8" s="436">
        <v>0</v>
      </c>
    </row>
    <row r="9" spans="1:20" s="43" customFormat="1" ht="12.75" customHeight="1">
      <c r="A9" s="33"/>
      <c r="B9" s="242" t="s">
        <v>1989</v>
      </c>
      <c r="C9" s="20"/>
      <c r="D9" s="20"/>
      <c r="E9" s="20"/>
      <c r="F9" s="20"/>
      <c r="G9" s="20"/>
      <c r="H9" s="20"/>
      <c r="I9" s="20"/>
      <c r="J9" s="20"/>
      <c r="K9" s="20"/>
      <c r="L9" s="242"/>
      <c r="M9" s="242"/>
      <c r="N9" s="20"/>
      <c r="O9" s="20"/>
      <c r="P9" s="286"/>
      <c r="Q9" s="20"/>
      <c r="R9" s="20"/>
    </row>
    <row r="10" spans="1:20" s="43" customFormat="1" ht="12.75" customHeight="1">
      <c r="A10" s="33"/>
      <c r="B10" s="242" t="s">
        <v>2434</v>
      </c>
      <c r="C10" s="20"/>
      <c r="D10" s="20"/>
      <c r="E10" s="20"/>
      <c r="F10" s="20"/>
      <c r="G10" s="20"/>
      <c r="H10" s="20"/>
      <c r="I10" s="20"/>
      <c r="J10" s="20"/>
      <c r="K10" s="20"/>
      <c r="L10" s="242"/>
      <c r="M10" s="242"/>
      <c r="N10" s="20"/>
      <c r="O10" s="20"/>
      <c r="P10" s="286"/>
      <c r="Q10" s="20"/>
      <c r="R10" s="20"/>
    </row>
    <row r="11" spans="1:20" s="43" customFormat="1" ht="12.75" customHeight="1">
      <c r="A11" s="33"/>
      <c r="B11" s="242" t="s">
        <v>1991</v>
      </c>
      <c r="C11" s="20"/>
      <c r="D11" s="20"/>
      <c r="E11" s="20"/>
      <c r="F11" s="20"/>
      <c r="G11" s="20"/>
      <c r="H11" s="20"/>
      <c r="I11" s="20"/>
      <c r="J11" s="20"/>
      <c r="K11" s="20"/>
      <c r="L11" s="242"/>
      <c r="M11" s="242"/>
      <c r="N11" s="20"/>
      <c r="O11" s="20"/>
      <c r="P11" s="286"/>
      <c r="Q11" s="20"/>
      <c r="R11" s="20"/>
      <c r="T11" s="40"/>
    </row>
    <row r="12" spans="1:20" s="43" customFormat="1" ht="12.75" customHeight="1">
      <c r="A12" s="33"/>
      <c r="B12" s="242" t="s">
        <v>2235</v>
      </c>
      <c r="C12" s="20"/>
      <c r="D12" s="20"/>
      <c r="E12" s="20"/>
      <c r="F12" s="20"/>
      <c r="G12" s="20"/>
      <c r="H12" s="20"/>
      <c r="I12" s="20"/>
      <c r="J12" s="20"/>
      <c r="K12" s="20"/>
      <c r="L12" s="242"/>
      <c r="M12" s="242"/>
      <c r="N12" s="20"/>
      <c r="O12" s="20"/>
      <c r="P12" s="286"/>
      <c r="Q12" s="20"/>
      <c r="R12" s="20"/>
      <c r="T12" s="40"/>
    </row>
    <row r="13" spans="1:20" s="43" customFormat="1" ht="12.75" customHeight="1">
      <c r="A13" s="279"/>
      <c r="B13" s="279"/>
      <c r="C13" s="279"/>
      <c r="D13" s="279"/>
      <c r="E13" s="279"/>
      <c r="F13" s="279"/>
      <c r="G13" s="279"/>
      <c r="H13" s="279"/>
      <c r="I13" s="279"/>
      <c r="J13" s="279"/>
      <c r="K13" s="279"/>
      <c r="N13" s="279"/>
      <c r="O13" s="279"/>
      <c r="Q13" s="279"/>
      <c r="T13" s="40"/>
    </row>
    <row r="14" spans="1:20" s="43" customFormat="1" ht="12.75" customHeight="1">
      <c r="A14" s="279"/>
      <c r="B14" s="279"/>
      <c r="C14" s="279"/>
      <c r="D14" s="279"/>
      <c r="E14" s="279"/>
      <c r="F14" s="279"/>
      <c r="G14" s="279"/>
      <c r="H14" s="279"/>
      <c r="I14" s="279"/>
      <c r="J14" s="279"/>
      <c r="K14" s="279"/>
      <c r="N14" s="279"/>
      <c r="O14" s="279"/>
      <c r="Q14" s="279"/>
      <c r="T14" s="40"/>
    </row>
    <row r="15" spans="1:20" s="43" customFormat="1" ht="15.75">
      <c r="A15" s="269" t="s">
        <v>3227</v>
      </c>
      <c r="B15" s="279"/>
      <c r="C15" s="279"/>
      <c r="D15" s="279"/>
      <c r="E15" s="279"/>
      <c r="F15" s="279"/>
      <c r="G15" s="279"/>
      <c r="H15" s="279"/>
      <c r="I15" s="279"/>
      <c r="J15" s="279"/>
      <c r="K15" s="279"/>
      <c r="N15" s="279"/>
      <c r="O15" s="279"/>
      <c r="Q15" s="279"/>
      <c r="T15" s="40"/>
    </row>
    <row r="16" spans="1:20" s="43" customFormat="1" ht="12.75" customHeight="1">
      <c r="A16" s="279"/>
      <c r="B16" s="279"/>
      <c r="C16" s="279"/>
      <c r="D16" s="279"/>
      <c r="E16" s="279"/>
      <c r="F16" s="279"/>
      <c r="G16" s="279"/>
      <c r="H16" s="279"/>
      <c r="I16" s="279"/>
      <c r="J16" s="279"/>
      <c r="K16" s="279"/>
      <c r="N16" s="279"/>
      <c r="O16" s="279"/>
      <c r="Q16" s="279"/>
      <c r="T16" s="40"/>
    </row>
    <row r="17" spans="1:20" s="43" customFormat="1" ht="12.75" customHeight="1">
      <c r="A17" s="530" t="s">
        <v>157</v>
      </c>
      <c r="B17" s="612" t="s">
        <v>678</v>
      </c>
      <c r="C17" s="530" t="s">
        <v>1345</v>
      </c>
      <c r="D17" s="578" t="s">
        <v>159</v>
      </c>
      <c r="E17" s="575" t="s">
        <v>679</v>
      </c>
      <c r="F17" s="575" t="s">
        <v>679</v>
      </c>
      <c r="G17" s="533" t="s">
        <v>3205</v>
      </c>
      <c r="H17" s="533"/>
      <c r="I17" s="533"/>
      <c r="J17" s="279"/>
      <c r="K17" s="134" t="s">
        <v>3206</v>
      </c>
      <c r="L17" s="279"/>
      <c r="M17" s="279"/>
      <c r="N17" s="279"/>
      <c r="O17" s="279"/>
      <c r="P17" s="279"/>
      <c r="Q17" s="279"/>
      <c r="R17" s="279"/>
      <c r="T17" s="40"/>
    </row>
    <row r="18" spans="1:20" s="43" customFormat="1" ht="12.75" customHeight="1">
      <c r="A18" s="531"/>
      <c r="B18" s="613"/>
      <c r="C18" s="531"/>
      <c r="D18" s="579"/>
      <c r="E18" s="576"/>
      <c r="F18" s="576"/>
      <c r="G18" s="522" t="s">
        <v>3207</v>
      </c>
      <c r="H18" s="522"/>
      <c r="I18" s="522"/>
      <c r="J18" s="279"/>
      <c r="K18" s="496" t="s">
        <v>3208</v>
      </c>
      <c r="N18" s="279"/>
      <c r="O18" s="279"/>
      <c r="Q18" s="279"/>
      <c r="T18" s="40"/>
    </row>
    <row r="19" spans="1:20" s="43" customFormat="1" ht="12.75" customHeight="1">
      <c r="A19" s="531"/>
      <c r="B19" s="613"/>
      <c r="C19" s="531"/>
      <c r="D19" s="579"/>
      <c r="E19" s="576"/>
      <c r="F19" s="576"/>
      <c r="G19" s="522" t="s">
        <v>1877</v>
      </c>
      <c r="H19" s="522"/>
      <c r="I19" s="522"/>
      <c r="J19" s="279"/>
      <c r="K19" s="496" t="s">
        <v>3209</v>
      </c>
      <c r="N19" s="279"/>
      <c r="O19" s="279"/>
      <c r="Q19" s="279"/>
      <c r="T19" s="40"/>
    </row>
    <row r="20" spans="1:20" s="43" customFormat="1" ht="12.75" customHeight="1">
      <c r="A20" s="531"/>
      <c r="B20" s="613"/>
      <c r="C20" s="531"/>
      <c r="D20" s="579"/>
      <c r="E20" s="576"/>
      <c r="F20" s="576"/>
      <c r="G20" s="522" t="s">
        <v>3210</v>
      </c>
      <c r="H20" s="522"/>
      <c r="I20" s="522"/>
      <c r="J20" s="279"/>
      <c r="K20" s="496" t="s">
        <v>3211</v>
      </c>
      <c r="N20" s="279"/>
      <c r="O20" s="279"/>
      <c r="Q20" s="279"/>
      <c r="T20" s="40"/>
    </row>
    <row r="21" spans="1:20" s="43" customFormat="1" ht="12.75" customHeight="1">
      <c r="A21" s="531"/>
      <c r="B21" s="613"/>
      <c r="C21" s="531"/>
      <c r="D21" s="579"/>
      <c r="E21" s="576"/>
      <c r="F21" s="576"/>
      <c r="G21" s="533" t="s">
        <v>3212</v>
      </c>
      <c r="H21" s="533"/>
      <c r="I21" s="533"/>
      <c r="J21" s="279"/>
      <c r="K21" s="496" t="s">
        <v>3213</v>
      </c>
      <c r="N21" s="279"/>
      <c r="O21" s="279"/>
      <c r="Q21" s="279"/>
      <c r="T21" s="40"/>
    </row>
    <row r="22" spans="1:20" s="43" customFormat="1" ht="12.75" customHeight="1">
      <c r="A22" s="596" t="s">
        <v>1951</v>
      </c>
      <c r="B22" s="596"/>
      <c r="C22" s="596"/>
      <c r="D22" s="596"/>
      <c r="E22" s="596"/>
      <c r="F22" s="426"/>
      <c r="G22" s="526" t="s">
        <v>3212</v>
      </c>
      <c r="H22" s="526"/>
      <c r="I22" s="526"/>
      <c r="J22" s="279"/>
      <c r="K22" s="496" t="s">
        <v>3214</v>
      </c>
      <c r="N22" s="279"/>
      <c r="O22" s="279"/>
      <c r="Q22" s="279"/>
      <c r="T22" s="40"/>
    </row>
    <row r="23" spans="1:20" s="43" customFormat="1" ht="12.75" customHeight="1">
      <c r="A23" s="596" t="s">
        <v>2238</v>
      </c>
      <c r="B23" s="596"/>
      <c r="C23" s="596"/>
      <c r="D23" s="596"/>
      <c r="E23" s="596"/>
      <c r="F23" s="426"/>
      <c r="G23" s="597">
        <v>2</v>
      </c>
      <c r="H23" s="598"/>
      <c r="I23" s="599"/>
      <c r="J23" s="279"/>
      <c r="N23" s="279"/>
      <c r="O23" s="279"/>
      <c r="Q23" s="279"/>
      <c r="T23" s="40"/>
    </row>
    <row r="24" spans="1:20" s="43" customFormat="1" ht="12.75" customHeight="1">
      <c r="A24" s="596" t="s">
        <v>676</v>
      </c>
      <c r="B24" s="596"/>
      <c r="C24" s="596"/>
      <c r="D24" s="596"/>
      <c r="E24" s="596"/>
      <c r="F24" s="426"/>
      <c r="G24" s="597" t="s">
        <v>1619</v>
      </c>
      <c r="H24" s="598"/>
      <c r="I24" s="599"/>
      <c r="J24" s="279"/>
      <c r="K24" s="496" t="s">
        <v>3215</v>
      </c>
      <c r="N24" s="279"/>
      <c r="O24" s="279"/>
      <c r="Q24" s="279"/>
      <c r="T24" s="40"/>
    </row>
    <row r="25" spans="1:20" s="43" customFormat="1" ht="12.75" customHeight="1">
      <c r="A25" s="596" t="s">
        <v>2239</v>
      </c>
      <c r="B25" s="596"/>
      <c r="C25" s="596"/>
      <c r="D25" s="596"/>
      <c r="E25" s="596"/>
      <c r="F25" s="426"/>
      <c r="G25" s="597">
        <v>160</v>
      </c>
      <c r="H25" s="598"/>
      <c r="I25" s="599"/>
      <c r="J25" s="279"/>
      <c r="K25" s="496" t="s">
        <v>3216</v>
      </c>
      <c r="N25" s="279"/>
      <c r="O25" s="279"/>
      <c r="Q25" s="279"/>
      <c r="T25" s="40"/>
    </row>
    <row r="26" spans="1:20" s="43" customFormat="1" ht="12.75" customHeight="1">
      <c r="A26" s="596" t="s">
        <v>1910</v>
      </c>
      <c r="B26" s="596"/>
      <c r="C26" s="596"/>
      <c r="D26" s="596"/>
      <c r="E26" s="596"/>
      <c r="F26" s="426"/>
      <c r="G26" s="597" t="s">
        <v>3240</v>
      </c>
      <c r="H26" s="598"/>
      <c r="I26" s="599"/>
      <c r="J26" s="279"/>
      <c r="K26" s="496" t="s">
        <v>3217</v>
      </c>
      <c r="N26" s="279"/>
      <c r="O26" s="279"/>
      <c r="Q26" s="279"/>
      <c r="T26" s="40"/>
    </row>
    <row r="27" spans="1:20" s="43" customFormat="1" ht="12.75" hidden="1" customHeight="1">
      <c r="A27" s="601" t="s">
        <v>190</v>
      </c>
      <c r="B27" s="601"/>
      <c r="C27" s="601"/>
      <c r="D27" s="601"/>
      <c r="E27" s="601"/>
      <c r="F27" s="493"/>
      <c r="G27" s="602">
        <v>893.16279069767461</v>
      </c>
      <c r="H27" s="603"/>
      <c r="I27" s="604"/>
      <c r="J27" s="279"/>
      <c r="K27" s="496" t="s">
        <v>3218</v>
      </c>
      <c r="N27" s="279"/>
      <c r="O27" s="279"/>
      <c r="Q27" s="279"/>
      <c r="T27" s="40"/>
    </row>
    <row r="28" spans="1:20" s="43" customFormat="1" ht="12.75" customHeight="1">
      <c r="A28" s="611" t="s">
        <v>190</v>
      </c>
      <c r="B28" s="611"/>
      <c r="C28" s="611"/>
      <c r="D28" s="611"/>
      <c r="E28" s="611"/>
      <c r="F28" s="497"/>
      <c r="G28" s="602">
        <f>G27*(1+$R$8)*(1-$R$7)</f>
        <v>893.16279069767461</v>
      </c>
      <c r="H28" s="603"/>
      <c r="I28" s="604"/>
      <c r="J28" s="279"/>
      <c r="K28" s="496"/>
      <c r="N28" s="279"/>
      <c r="O28" s="279"/>
      <c r="Q28" s="279"/>
      <c r="T28" s="40"/>
    </row>
    <row r="29" spans="1:20" s="43" customFormat="1" ht="12.75" customHeight="1">
      <c r="A29" s="605" t="s">
        <v>3241</v>
      </c>
      <c r="B29" s="606"/>
      <c r="C29" s="606"/>
      <c r="D29" s="606"/>
      <c r="E29" s="607"/>
      <c r="F29" s="497"/>
      <c r="G29" s="608">
        <f>25*(1+$R$8)*(1-$R$7)</f>
        <v>25</v>
      </c>
      <c r="H29" s="609"/>
      <c r="I29" s="610"/>
      <c r="J29" s="279"/>
      <c r="K29" s="496"/>
      <c r="N29" s="279"/>
      <c r="O29" s="279"/>
      <c r="Q29" s="279"/>
      <c r="T29" s="40"/>
    </row>
    <row r="30" spans="1:20" s="43" customFormat="1" ht="12.75" customHeight="1">
      <c r="A30" s="600" t="s">
        <v>681</v>
      </c>
      <c r="B30" s="600"/>
      <c r="C30" s="600"/>
      <c r="D30" s="600"/>
      <c r="E30" s="600"/>
      <c r="F30" s="493"/>
      <c r="G30" s="554">
        <f>G28+G29</f>
        <v>918.16279069767461</v>
      </c>
      <c r="H30" s="555"/>
      <c r="I30" s="556"/>
      <c r="J30" s="279"/>
      <c r="K30" s="496"/>
      <c r="N30" s="279"/>
      <c r="O30" s="279"/>
      <c r="Q30" s="279"/>
      <c r="T30" s="40"/>
    </row>
    <row r="31" spans="1:20" s="43" customFormat="1" ht="12.75" customHeight="1">
      <c r="A31" s="279"/>
      <c r="B31" s="279"/>
      <c r="C31" s="279"/>
      <c r="D31" s="279"/>
      <c r="E31" s="279"/>
      <c r="F31" s="279"/>
      <c r="G31" s="279"/>
      <c r="H31" s="279"/>
      <c r="I31" s="279"/>
      <c r="J31" s="279"/>
      <c r="K31" s="496"/>
      <c r="N31" s="279"/>
      <c r="O31" s="279"/>
      <c r="Q31" s="279"/>
      <c r="T31" s="40"/>
    </row>
    <row r="32" spans="1:20" s="43" customFormat="1" ht="12.75" customHeight="1">
      <c r="A32" s="309" t="s">
        <v>3219</v>
      </c>
      <c r="B32" s="318"/>
      <c r="C32" s="318"/>
      <c r="D32" s="318"/>
      <c r="E32" s="318"/>
      <c r="F32" s="318"/>
      <c r="G32" s="318"/>
      <c r="H32" s="318"/>
      <c r="I32" s="318"/>
      <c r="J32" s="318"/>
      <c r="K32" s="318"/>
      <c r="L32" s="318"/>
      <c r="M32" s="318"/>
      <c r="N32" s="318"/>
      <c r="O32" s="318"/>
      <c r="P32" s="318"/>
      <c r="Q32" s="318"/>
      <c r="R32" s="318"/>
      <c r="T32" s="40"/>
    </row>
    <row r="33" spans="1:20" s="43" customFormat="1" ht="12.75" customHeight="1">
      <c r="A33" s="309" t="s">
        <v>3220</v>
      </c>
      <c r="B33" s="318"/>
      <c r="C33" s="318"/>
      <c r="D33" s="318"/>
      <c r="E33" s="318"/>
      <c r="F33" s="318"/>
      <c r="G33" s="318"/>
      <c r="H33" s="318"/>
      <c r="I33" s="318"/>
      <c r="J33" s="318"/>
      <c r="K33" s="318"/>
      <c r="L33" s="318"/>
      <c r="M33" s="318"/>
      <c r="N33" s="318"/>
      <c r="O33" s="318"/>
      <c r="P33" s="318"/>
      <c r="Q33" s="318"/>
      <c r="R33" s="318"/>
      <c r="T33" s="40"/>
    </row>
    <row r="34" spans="1:20" s="43" customFormat="1" ht="12.75" customHeight="1">
      <c r="A34" s="248">
        <v>200</v>
      </c>
      <c r="B34" s="492" t="s">
        <v>3221</v>
      </c>
      <c r="C34" s="133" t="s">
        <v>3222</v>
      </c>
      <c r="D34" s="328">
        <v>2900</v>
      </c>
      <c r="E34" s="491">
        <f>F34*(1+$R$8)*(1-$R$7)</f>
        <v>413.0232558139536</v>
      </c>
      <c r="F34" s="491">
        <v>413.0232558139536</v>
      </c>
      <c r="G34" s="595">
        <f>E34+$G$30</f>
        <v>1331.1860465116283</v>
      </c>
      <c r="H34" s="595"/>
      <c r="I34" s="595"/>
      <c r="T34" s="40"/>
    </row>
    <row r="35" spans="1:20" s="43" customFormat="1" ht="12.75" customHeight="1">
      <c r="A35" s="248">
        <v>250</v>
      </c>
      <c r="B35" s="492" t="s">
        <v>3223</v>
      </c>
      <c r="C35" s="133" t="s">
        <v>3224</v>
      </c>
      <c r="D35" s="328">
        <v>4400</v>
      </c>
      <c r="E35" s="491">
        <f>F35*(1+$R$8)*(1-$R$7)</f>
        <v>671.16279069767461</v>
      </c>
      <c r="F35" s="491">
        <v>671.16279069767461</v>
      </c>
      <c r="G35" s="595">
        <f>E35+$G$30</f>
        <v>1589.3255813953492</v>
      </c>
      <c r="H35" s="595"/>
      <c r="I35" s="595"/>
      <c r="T35" s="40"/>
    </row>
    <row r="36" spans="1:20" s="43" customFormat="1" ht="12.75" customHeight="1">
      <c r="A36" s="248">
        <v>300</v>
      </c>
      <c r="B36" s="492" t="s">
        <v>3225</v>
      </c>
      <c r="C36" s="133" t="s">
        <v>3226</v>
      </c>
      <c r="D36" s="328">
        <v>7300</v>
      </c>
      <c r="E36" s="491">
        <f>F36*(1+$R$8)*(1-$R$7)</f>
        <v>929.30232558139573</v>
      </c>
      <c r="F36" s="491">
        <v>929.30232558139573</v>
      </c>
      <c r="G36" s="595">
        <f>E36+$G$30</f>
        <v>1847.4651162790703</v>
      </c>
      <c r="H36" s="595"/>
      <c r="I36" s="595"/>
      <c r="T36" s="40"/>
    </row>
    <row r="37" spans="1:20" s="43" customFormat="1" ht="12.75" customHeight="1">
      <c r="A37" s="279"/>
      <c r="B37" s="279"/>
      <c r="C37" s="279"/>
      <c r="D37" s="279"/>
      <c r="E37" s="279"/>
      <c r="F37" s="279"/>
      <c r="G37" s="279"/>
      <c r="H37" s="279"/>
      <c r="I37" s="279"/>
      <c r="J37" s="279"/>
      <c r="K37" s="279"/>
      <c r="N37" s="279"/>
      <c r="O37" s="279"/>
      <c r="Q37" s="279"/>
      <c r="T37" s="40"/>
    </row>
    <row r="38" spans="1:20" s="43" customFormat="1" ht="12.75" customHeight="1">
      <c r="A38" s="279"/>
      <c r="B38" s="279"/>
      <c r="C38" s="279"/>
      <c r="D38" s="279"/>
      <c r="E38" s="279"/>
      <c r="F38" s="279"/>
      <c r="G38" s="279"/>
      <c r="H38" s="279"/>
      <c r="I38" s="279"/>
      <c r="J38" s="279"/>
      <c r="K38" s="279"/>
      <c r="N38" s="279"/>
      <c r="O38" s="279"/>
      <c r="Q38" s="279"/>
      <c r="T38" s="40"/>
    </row>
    <row r="39" spans="1:20" s="43" customFormat="1" ht="15.75">
      <c r="A39" s="269" t="s">
        <v>3228</v>
      </c>
      <c r="B39" s="279"/>
      <c r="C39" s="279"/>
      <c r="D39" s="279"/>
      <c r="E39" s="279"/>
      <c r="F39" s="279"/>
      <c r="G39" s="279"/>
      <c r="H39" s="279"/>
      <c r="I39" s="279"/>
      <c r="J39" s="279"/>
      <c r="K39" s="279"/>
      <c r="L39" s="279"/>
      <c r="M39" s="279"/>
      <c r="N39" s="279"/>
      <c r="O39" s="279"/>
      <c r="P39" s="279"/>
      <c r="Q39" s="279"/>
      <c r="T39" s="40"/>
    </row>
    <row r="40" spans="1:20" ht="12.75" customHeight="1">
      <c r="A40" s="278"/>
      <c r="B40" s="278"/>
      <c r="C40" s="278"/>
      <c r="D40" s="278"/>
      <c r="E40" s="278"/>
      <c r="F40" s="278"/>
      <c r="G40" s="278"/>
      <c r="H40" s="278"/>
      <c r="I40" s="278"/>
      <c r="J40" s="278"/>
      <c r="K40" s="278"/>
      <c r="L40" s="278"/>
      <c r="M40" s="278"/>
      <c r="N40" s="278"/>
      <c r="O40" s="278"/>
      <c r="P40" s="278"/>
      <c r="Q40" s="278"/>
    </row>
    <row r="41" spans="1:20" ht="12.75">
      <c r="A41" s="530" t="s">
        <v>157</v>
      </c>
      <c r="B41" s="612" t="s">
        <v>678</v>
      </c>
      <c r="C41" s="530" t="s">
        <v>1345</v>
      </c>
      <c r="D41" s="578" t="s">
        <v>159</v>
      </c>
      <c r="E41" s="575" t="s">
        <v>679</v>
      </c>
      <c r="F41" s="575" t="s">
        <v>679</v>
      </c>
      <c r="G41" s="533" t="s">
        <v>1870</v>
      </c>
      <c r="H41" s="533"/>
      <c r="I41" s="533"/>
      <c r="J41" s="533"/>
      <c r="K41" s="533"/>
      <c r="L41" s="533"/>
      <c r="M41" s="533"/>
      <c r="N41" s="533"/>
      <c r="O41" s="533"/>
      <c r="P41" s="533"/>
      <c r="Q41" s="533"/>
      <c r="R41" s="533"/>
    </row>
    <row r="42" spans="1:20" ht="12.75">
      <c r="A42" s="531"/>
      <c r="B42" s="613"/>
      <c r="C42" s="531"/>
      <c r="D42" s="579"/>
      <c r="E42" s="576"/>
      <c r="F42" s="576"/>
      <c r="G42" s="522" t="s">
        <v>2123</v>
      </c>
      <c r="H42" s="522"/>
      <c r="I42" s="522"/>
      <c r="J42" s="522"/>
      <c r="K42" s="522"/>
      <c r="L42" s="522"/>
      <c r="M42" s="522"/>
      <c r="N42" s="522"/>
      <c r="O42" s="522"/>
      <c r="P42" s="522"/>
      <c r="Q42" s="522"/>
      <c r="R42" s="522"/>
    </row>
    <row r="43" spans="1:20" ht="12.75" customHeight="1">
      <c r="A43" s="531"/>
      <c r="B43" s="613"/>
      <c r="C43" s="531"/>
      <c r="D43" s="579"/>
      <c r="E43" s="576"/>
      <c r="F43" s="576"/>
      <c r="G43" s="522" t="s">
        <v>1939</v>
      </c>
      <c r="H43" s="522"/>
      <c r="I43" s="522"/>
      <c r="J43" s="522"/>
      <c r="K43" s="522"/>
      <c r="L43" s="522"/>
      <c r="M43" s="522"/>
      <c r="N43" s="522"/>
      <c r="O43" s="522"/>
      <c r="P43" s="522"/>
      <c r="Q43" s="522"/>
      <c r="R43" s="522"/>
    </row>
    <row r="44" spans="1:20" ht="12" customHeight="1">
      <c r="A44" s="531"/>
      <c r="B44" s="613"/>
      <c r="C44" s="531"/>
      <c r="D44" s="579"/>
      <c r="E44" s="576"/>
      <c r="F44" s="576"/>
      <c r="G44" s="522" t="s">
        <v>1878</v>
      </c>
      <c r="H44" s="522"/>
      <c r="I44" s="522"/>
      <c r="J44" s="522"/>
      <c r="K44" s="522"/>
      <c r="L44" s="522"/>
      <c r="M44" s="522" t="s">
        <v>1875</v>
      </c>
      <c r="N44" s="522"/>
      <c r="O44" s="522"/>
      <c r="P44" s="522"/>
      <c r="Q44" s="522"/>
      <c r="R44" s="522"/>
    </row>
    <row r="45" spans="1:20" ht="78" customHeight="1">
      <c r="A45" s="531"/>
      <c r="B45" s="613"/>
      <c r="C45" s="531"/>
      <c r="D45" s="579"/>
      <c r="E45" s="576"/>
      <c r="F45" s="576"/>
      <c r="G45" s="332" t="s">
        <v>2231</v>
      </c>
      <c r="H45" s="332" t="s">
        <v>2241</v>
      </c>
      <c r="I45" s="332" t="s">
        <v>2232</v>
      </c>
      <c r="J45" s="332" t="s">
        <v>2229</v>
      </c>
      <c r="K45" s="332" t="s">
        <v>2243</v>
      </c>
      <c r="L45" s="332" t="s">
        <v>3080</v>
      </c>
      <c r="M45" s="332" t="s">
        <v>2233</v>
      </c>
      <c r="N45" s="332" t="s">
        <v>2234</v>
      </c>
      <c r="O45" s="332" t="s">
        <v>2230</v>
      </c>
      <c r="P45" s="332" t="s">
        <v>2244</v>
      </c>
      <c r="Q45" s="332" t="s">
        <v>3082</v>
      </c>
      <c r="R45" s="332" t="s">
        <v>3084</v>
      </c>
    </row>
    <row r="46" spans="1:20" ht="12" customHeight="1">
      <c r="A46" s="596" t="s">
        <v>1951</v>
      </c>
      <c r="B46" s="596"/>
      <c r="C46" s="596"/>
      <c r="D46" s="596"/>
      <c r="E46" s="596"/>
      <c r="F46" s="426"/>
      <c r="G46" s="283" t="s">
        <v>2258</v>
      </c>
      <c r="H46" s="283" t="s">
        <v>2258</v>
      </c>
      <c r="I46" s="283" t="s">
        <v>2258</v>
      </c>
      <c r="J46" s="283" t="s">
        <v>2258</v>
      </c>
      <c r="K46" s="283" t="s">
        <v>2259</v>
      </c>
      <c r="L46" s="283" t="s">
        <v>3081</v>
      </c>
      <c r="M46" s="283" t="s">
        <v>2258</v>
      </c>
      <c r="N46" s="283" t="s">
        <v>2258</v>
      </c>
      <c r="O46" s="283" t="s">
        <v>2258</v>
      </c>
      <c r="P46" s="283" t="s">
        <v>2259</v>
      </c>
      <c r="Q46" s="283" t="s">
        <v>3083</v>
      </c>
      <c r="R46" s="283" t="s">
        <v>3086</v>
      </c>
    </row>
    <row r="47" spans="1:20" ht="12" customHeight="1">
      <c r="A47" s="596" t="s">
        <v>2238</v>
      </c>
      <c r="B47" s="596"/>
      <c r="C47" s="596"/>
      <c r="D47" s="596"/>
      <c r="E47" s="596"/>
      <c r="F47" s="426"/>
      <c r="G47" s="248">
        <v>0</v>
      </c>
      <c r="H47" s="248">
        <v>0</v>
      </c>
      <c r="I47" s="248">
        <v>1</v>
      </c>
      <c r="J47" s="248">
        <v>0</v>
      </c>
      <c r="K47" s="248">
        <v>0</v>
      </c>
      <c r="L47" s="248">
        <v>0</v>
      </c>
      <c r="M47" s="248">
        <v>0</v>
      </c>
      <c r="N47" s="248">
        <v>1</v>
      </c>
      <c r="O47" s="248">
        <v>0</v>
      </c>
      <c r="P47" s="248">
        <v>0</v>
      </c>
      <c r="Q47" s="248">
        <v>0</v>
      </c>
      <c r="R47" s="248">
        <v>0</v>
      </c>
    </row>
    <row r="48" spans="1:20" ht="12" customHeight="1">
      <c r="A48" s="596" t="s">
        <v>676</v>
      </c>
      <c r="B48" s="596"/>
      <c r="C48" s="596"/>
      <c r="D48" s="596"/>
      <c r="E48" s="596"/>
      <c r="F48" s="426"/>
      <c r="G48" s="616" t="s">
        <v>677</v>
      </c>
      <c r="H48" s="616"/>
      <c r="I48" s="616"/>
      <c r="J48" s="616"/>
      <c r="K48" s="616"/>
      <c r="L48" s="616"/>
      <c r="M48" s="616"/>
      <c r="N48" s="616"/>
      <c r="O48" s="616"/>
      <c r="P48" s="616"/>
      <c r="Q48" s="616"/>
      <c r="R48" s="616"/>
    </row>
    <row r="49" spans="1:18" ht="12" customHeight="1">
      <c r="A49" s="596" t="s">
        <v>2239</v>
      </c>
      <c r="B49" s="596"/>
      <c r="C49" s="596"/>
      <c r="D49" s="596"/>
      <c r="E49" s="596"/>
      <c r="F49" s="426"/>
      <c r="G49" s="248">
        <v>20</v>
      </c>
      <c r="H49" s="248">
        <v>20</v>
      </c>
      <c r="I49" s="248">
        <v>20</v>
      </c>
      <c r="J49" s="248">
        <v>16</v>
      </c>
      <c r="K49" s="248">
        <v>40</v>
      </c>
      <c r="L49" s="248" t="s">
        <v>2240</v>
      </c>
      <c r="M49" s="248">
        <v>20</v>
      </c>
      <c r="N49" s="248">
        <v>20</v>
      </c>
      <c r="O49" s="248">
        <v>16</v>
      </c>
      <c r="P49" s="248">
        <v>40</v>
      </c>
      <c r="Q49" s="248" t="s">
        <v>2240</v>
      </c>
      <c r="R49" s="248" t="s">
        <v>2240</v>
      </c>
    </row>
    <row r="50" spans="1:18" ht="12.75" customHeight="1">
      <c r="A50" s="596" t="s">
        <v>1910</v>
      </c>
      <c r="B50" s="596"/>
      <c r="C50" s="596"/>
      <c r="D50" s="596"/>
      <c r="E50" s="596"/>
      <c r="F50" s="426"/>
      <c r="G50" s="248">
        <v>150</v>
      </c>
      <c r="H50" s="248">
        <v>90</v>
      </c>
      <c r="I50" s="248">
        <v>150</v>
      </c>
      <c r="J50" s="248">
        <v>20</v>
      </c>
      <c r="K50" s="248">
        <v>150</v>
      </c>
      <c r="L50" s="248">
        <v>150</v>
      </c>
      <c r="M50" s="248">
        <v>150</v>
      </c>
      <c r="N50" s="248">
        <v>150</v>
      </c>
      <c r="O50" s="248">
        <v>20</v>
      </c>
      <c r="P50" s="248">
        <v>150</v>
      </c>
      <c r="Q50" s="248">
        <v>150</v>
      </c>
      <c r="R50" s="248">
        <v>35</v>
      </c>
    </row>
    <row r="51" spans="1:18" ht="12.75" customHeight="1">
      <c r="A51" s="611" t="s">
        <v>190</v>
      </c>
      <c r="B51" s="611"/>
      <c r="C51" s="611"/>
      <c r="D51" s="611"/>
      <c r="E51" s="611"/>
      <c r="F51" s="427"/>
      <c r="G51" s="331">
        <f t="shared" ref="G51:R51" si="0">G52*(1+$R$8)*(1-$R$7)</f>
        <v>127.88372093023253</v>
      </c>
      <c r="H51" s="331">
        <f t="shared" si="0"/>
        <v>136.59069767441858</v>
      </c>
      <c r="I51" s="331">
        <f t="shared" si="0"/>
        <v>159.44651162790694</v>
      </c>
      <c r="J51" s="331">
        <f t="shared" si="0"/>
        <v>201.89302325581394</v>
      </c>
      <c r="K51" s="331">
        <f t="shared" si="0"/>
        <v>224.20465116279064</v>
      </c>
      <c r="L51" s="331">
        <f t="shared" si="0"/>
        <v>472</v>
      </c>
      <c r="M51" s="331">
        <f t="shared" si="0"/>
        <v>124.61860465116276</v>
      </c>
      <c r="N51" s="331">
        <f t="shared" si="0"/>
        <v>155.63720930232557</v>
      </c>
      <c r="O51" s="331">
        <f t="shared" si="0"/>
        <v>172.50697674418601</v>
      </c>
      <c r="P51" s="331">
        <f t="shared" si="0"/>
        <v>220.39534883720924</v>
      </c>
      <c r="Q51" s="331">
        <f t="shared" si="0"/>
        <v>472</v>
      </c>
      <c r="R51" s="331">
        <f t="shared" si="0"/>
        <v>523.5069767441862</v>
      </c>
    </row>
    <row r="52" spans="1:18" ht="12.75" hidden="1" customHeight="1">
      <c r="A52" s="611" t="s">
        <v>190</v>
      </c>
      <c r="B52" s="611"/>
      <c r="C52" s="611"/>
      <c r="D52" s="611"/>
      <c r="E52" s="611"/>
      <c r="F52" s="427"/>
      <c r="G52" s="331">
        <v>127.88372093023253</v>
      </c>
      <c r="H52" s="331">
        <v>136.59069767441858</v>
      </c>
      <c r="I52" s="331">
        <v>159.44651162790694</v>
      </c>
      <c r="J52" s="331">
        <v>201.89302325581394</v>
      </c>
      <c r="K52" s="331">
        <v>224.20465116279064</v>
      </c>
      <c r="L52" s="331">
        <v>472</v>
      </c>
      <c r="M52" s="331">
        <v>124.61860465116276</v>
      </c>
      <c r="N52" s="331">
        <v>155.63720930232557</v>
      </c>
      <c r="O52" s="331">
        <v>172.50697674418601</v>
      </c>
      <c r="P52" s="331">
        <v>220.39534883720924</v>
      </c>
      <c r="Q52" s="331">
        <v>472</v>
      </c>
      <c r="R52" s="331">
        <v>523.5069767441862</v>
      </c>
    </row>
    <row r="53" spans="1:18" ht="12.75" customHeight="1">
      <c r="A53" s="611" t="s">
        <v>680</v>
      </c>
      <c r="B53" s="611"/>
      <c r="C53" s="611"/>
      <c r="D53" s="611"/>
      <c r="E53" s="611"/>
      <c r="F53" s="427"/>
      <c r="G53" s="331">
        <f>30*(1+$R$8)*(1-$R$7)</f>
        <v>30</v>
      </c>
      <c r="H53" s="331">
        <f>30*(1+$R$8)*(1-$R$7)</f>
        <v>30</v>
      </c>
      <c r="I53" s="331">
        <f>30*(1+$R$8)*(1-$R$7)</f>
        <v>30</v>
      </c>
      <c r="J53" s="331">
        <f>30*(1+$R$8)*(1-$R$7)</f>
        <v>30</v>
      </c>
      <c r="K53" s="331">
        <f>30*(1+$R$8)*(1-$R$7)</f>
        <v>30</v>
      </c>
      <c r="L53" s="331"/>
      <c r="M53" s="331">
        <f>30*(1+$R$8)*(1-$R$7)</f>
        <v>30</v>
      </c>
      <c r="N53" s="331">
        <f>30*(1+$R$8)*(1-$R$7)</f>
        <v>30</v>
      </c>
      <c r="O53" s="331">
        <f>30*(1+$R$8)*(1-$R$7)</f>
        <v>30</v>
      </c>
      <c r="P53" s="331">
        <f>30*(1+$R$8)*(1-$R$7)</f>
        <v>30</v>
      </c>
      <c r="Q53" s="331"/>
      <c r="R53" s="331"/>
    </row>
    <row r="54" spans="1:18" ht="12" customHeight="1">
      <c r="A54" s="516" t="s">
        <v>681</v>
      </c>
      <c r="B54" s="516"/>
      <c r="C54" s="516"/>
      <c r="D54" s="516"/>
      <c r="E54" s="516"/>
      <c r="F54" s="422"/>
      <c r="G54" s="327">
        <f t="shared" ref="G54:R54" si="1">G51+G53</f>
        <v>157.88372093023253</v>
      </c>
      <c r="H54" s="327">
        <f t="shared" si="1"/>
        <v>166.59069767441858</v>
      </c>
      <c r="I54" s="327">
        <f t="shared" si="1"/>
        <v>189.44651162790694</v>
      </c>
      <c r="J54" s="327">
        <f t="shared" si="1"/>
        <v>231.89302325581394</v>
      </c>
      <c r="K54" s="327">
        <f t="shared" si="1"/>
        <v>254.20465116279064</v>
      </c>
      <c r="L54" s="327">
        <f t="shared" si="1"/>
        <v>472</v>
      </c>
      <c r="M54" s="327">
        <f t="shared" si="1"/>
        <v>154.61860465116274</v>
      </c>
      <c r="N54" s="327">
        <f t="shared" si="1"/>
        <v>185.63720930232557</v>
      </c>
      <c r="O54" s="327">
        <f t="shared" si="1"/>
        <v>202.50697674418601</v>
      </c>
      <c r="P54" s="327">
        <f t="shared" si="1"/>
        <v>250.39534883720924</v>
      </c>
      <c r="Q54" s="327">
        <f t="shared" si="1"/>
        <v>472</v>
      </c>
      <c r="R54" s="327">
        <f t="shared" si="1"/>
        <v>523.5069767441862</v>
      </c>
    </row>
    <row r="55" spans="1:18" ht="12" customHeight="1">
      <c r="A55" s="318"/>
      <c r="B55" s="318"/>
      <c r="C55" s="318"/>
      <c r="D55" s="318"/>
      <c r="E55" s="318"/>
      <c r="F55" s="318"/>
      <c r="G55" s="318"/>
      <c r="H55" s="318"/>
      <c r="I55" s="318"/>
      <c r="J55" s="318"/>
      <c r="K55" s="318"/>
      <c r="L55" s="318"/>
      <c r="M55" s="318"/>
      <c r="N55" s="318"/>
      <c r="O55" s="318"/>
      <c r="P55" s="318"/>
      <c r="Q55" s="318"/>
      <c r="R55" s="318"/>
    </row>
    <row r="56" spans="1:18" ht="12.75">
      <c r="A56" s="309" t="s">
        <v>2348</v>
      </c>
      <c r="B56" s="318"/>
      <c r="C56" s="318"/>
      <c r="D56" s="318"/>
      <c r="E56" s="318"/>
      <c r="F56" s="318"/>
      <c r="G56" s="318"/>
      <c r="H56" s="318"/>
      <c r="I56" s="318"/>
      <c r="J56" s="318"/>
      <c r="K56" s="318"/>
      <c r="L56" s="318"/>
      <c r="M56" s="318"/>
      <c r="N56" s="318"/>
      <c r="O56" s="318"/>
      <c r="P56" s="318"/>
      <c r="Q56" s="318"/>
      <c r="R56" s="318"/>
    </row>
    <row r="57" spans="1:18" ht="12.75">
      <c r="A57" s="309" t="s">
        <v>2349</v>
      </c>
      <c r="B57" s="318"/>
      <c r="C57" s="318"/>
      <c r="D57" s="318"/>
      <c r="E57" s="318"/>
      <c r="F57" s="318"/>
      <c r="G57" s="318"/>
      <c r="H57" s="318"/>
      <c r="I57" s="318"/>
      <c r="J57" s="318"/>
      <c r="K57" s="318"/>
      <c r="L57" s="318"/>
      <c r="M57" s="318"/>
      <c r="N57" s="318"/>
      <c r="O57" s="318"/>
      <c r="P57" s="318"/>
      <c r="Q57" s="318"/>
      <c r="R57" s="318"/>
    </row>
    <row r="58" spans="1:18" ht="12.75">
      <c r="A58" s="248">
        <v>25</v>
      </c>
      <c r="B58" s="312" t="s">
        <v>2262</v>
      </c>
      <c r="C58" s="133" t="s">
        <v>2257</v>
      </c>
      <c r="D58" s="328">
        <v>45</v>
      </c>
      <c r="E58" s="277">
        <f t="shared" ref="E58:E66" si="2">F58*(1+$R$8)*(1-$R$7)</f>
        <v>66.600000000000023</v>
      </c>
      <c r="F58" s="423">
        <v>66.600000000000023</v>
      </c>
      <c r="G58" s="336">
        <f t="shared" ref="G58:G63" si="3">$G$54+E58</f>
        <v>224.48372093023255</v>
      </c>
      <c r="H58" s="336">
        <f t="shared" ref="H58:H63" si="4">$H$54+E58</f>
        <v>233.1906976744186</v>
      </c>
      <c r="I58" s="336">
        <f t="shared" ref="I58:I63" si="5">$I$54+E58</f>
        <v>256.04651162790697</v>
      </c>
      <c r="J58" s="336">
        <f t="shared" ref="J58:J63" si="6">$J$54+E58</f>
        <v>298.49302325581397</v>
      </c>
      <c r="K58" s="248"/>
      <c r="L58" s="248"/>
      <c r="M58" s="336">
        <f t="shared" ref="M58:M63" si="7">$M$54+E58</f>
        <v>221.21860465116276</v>
      </c>
      <c r="N58" s="336">
        <f t="shared" ref="N58:N63" si="8">$N$54+E58</f>
        <v>252.2372093023256</v>
      </c>
      <c r="O58" s="336">
        <f t="shared" ref="O58:O63" si="9">$O$54+E58</f>
        <v>269.106976744186</v>
      </c>
      <c r="P58" s="247"/>
      <c r="Q58" s="247"/>
      <c r="R58" s="248"/>
    </row>
    <row r="59" spans="1:18" ht="12.75">
      <c r="A59" s="248">
        <v>32</v>
      </c>
      <c r="B59" s="312" t="s">
        <v>2263</v>
      </c>
      <c r="C59" s="133" t="s">
        <v>2257</v>
      </c>
      <c r="D59" s="328">
        <v>55</v>
      </c>
      <c r="E59" s="423">
        <f t="shared" si="2"/>
        <v>72.279069767441882</v>
      </c>
      <c r="F59" s="423">
        <v>72.279069767441882</v>
      </c>
      <c r="G59" s="336">
        <f t="shared" si="3"/>
        <v>230.16279069767441</v>
      </c>
      <c r="H59" s="336">
        <f t="shared" si="4"/>
        <v>238.86976744186046</v>
      </c>
      <c r="I59" s="336">
        <f t="shared" si="5"/>
        <v>261.72558139534885</v>
      </c>
      <c r="J59" s="336">
        <f t="shared" si="6"/>
        <v>304.1720930232558</v>
      </c>
      <c r="K59" s="248"/>
      <c r="L59" s="248"/>
      <c r="M59" s="336">
        <f t="shared" si="7"/>
        <v>226.89767441860462</v>
      </c>
      <c r="N59" s="336">
        <f t="shared" si="8"/>
        <v>257.91627906976748</v>
      </c>
      <c r="O59" s="336">
        <f t="shared" si="9"/>
        <v>274.78604651162789</v>
      </c>
      <c r="P59" s="247"/>
      <c r="Q59" s="247"/>
      <c r="R59" s="248"/>
    </row>
    <row r="60" spans="1:18" ht="12.75">
      <c r="A60" s="248">
        <v>40</v>
      </c>
      <c r="B60" s="312" t="s">
        <v>2264</v>
      </c>
      <c r="C60" s="133" t="s">
        <v>2257</v>
      </c>
      <c r="D60" s="328">
        <v>70</v>
      </c>
      <c r="E60" s="423">
        <f t="shared" si="2"/>
        <v>79.506976744186076</v>
      </c>
      <c r="F60" s="423">
        <v>79.506976744186076</v>
      </c>
      <c r="G60" s="336">
        <f t="shared" si="3"/>
        <v>237.39069767441862</v>
      </c>
      <c r="H60" s="336">
        <f t="shared" si="4"/>
        <v>246.09767441860464</v>
      </c>
      <c r="I60" s="336">
        <f t="shared" si="5"/>
        <v>268.95348837209303</v>
      </c>
      <c r="J60" s="336">
        <f t="shared" si="6"/>
        <v>311.40000000000003</v>
      </c>
      <c r="K60" s="248"/>
      <c r="L60" s="248"/>
      <c r="M60" s="336">
        <f t="shared" si="7"/>
        <v>234.12558139534883</v>
      </c>
      <c r="N60" s="336">
        <f t="shared" si="8"/>
        <v>265.14418604651166</v>
      </c>
      <c r="O60" s="336">
        <f t="shared" si="9"/>
        <v>282.01395348837207</v>
      </c>
      <c r="P60" s="247"/>
      <c r="Q60" s="247"/>
      <c r="R60" s="248"/>
    </row>
    <row r="61" spans="1:18" ht="12.75">
      <c r="A61" s="248">
        <v>50</v>
      </c>
      <c r="B61" s="312" t="s">
        <v>2265</v>
      </c>
      <c r="C61" s="133" t="s">
        <v>2257</v>
      </c>
      <c r="D61" s="328">
        <v>90</v>
      </c>
      <c r="E61" s="423">
        <f t="shared" si="2"/>
        <v>85.186046511627936</v>
      </c>
      <c r="F61" s="423">
        <v>85.186046511627936</v>
      </c>
      <c r="G61" s="336">
        <f t="shared" si="3"/>
        <v>243.06976744186045</v>
      </c>
      <c r="H61" s="336">
        <f t="shared" si="4"/>
        <v>251.77674418604653</v>
      </c>
      <c r="I61" s="336">
        <f t="shared" si="5"/>
        <v>274.63255813953486</v>
      </c>
      <c r="J61" s="336">
        <f t="shared" si="6"/>
        <v>317.07906976744187</v>
      </c>
      <c r="K61" s="248"/>
      <c r="L61" s="248"/>
      <c r="M61" s="336">
        <f t="shared" si="7"/>
        <v>239.80465116279066</v>
      </c>
      <c r="N61" s="336">
        <f t="shared" si="8"/>
        <v>270.82325581395349</v>
      </c>
      <c r="O61" s="336">
        <f t="shared" si="9"/>
        <v>287.69302325581396</v>
      </c>
      <c r="P61" s="247"/>
      <c r="Q61" s="247"/>
      <c r="R61" s="248"/>
    </row>
    <row r="62" spans="1:18" ht="12.75">
      <c r="A62" s="248">
        <v>65</v>
      </c>
      <c r="B62" s="312" t="s">
        <v>2266</v>
      </c>
      <c r="C62" s="133" t="s">
        <v>2257</v>
      </c>
      <c r="D62" s="328">
        <v>180</v>
      </c>
      <c r="E62" s="423">
        <f t="shared" si="2"/>
        <v>98.609302325581424</v>
      </c>
      <c r="F62" s="423">
        <v>98.609302325581424</v>
      </c>
      <c r="G62" s="336">
        <f t="shared" si="3"/>
        <v>256.49302325581397</v>
      </c>
      <c r="H62" s="336">
        <f t="shared" si="4"/>
        <v>265.2</v>
      </c>
      <c r="I62" s="336">
        <f t="shared" si="5"/>
        <v>288.05581395348838</v>
      </c>
      <c r="J62" s="336">
        <f t="shared" si="6"/>
        <v>330.50232558139538</v>
      </c>
      <c r="K62" s="248"/>
      <c r="L62" s="248"/>
      <c r="M62" s="336">
        <f t="shared" si="7"/>
        <v>253.22790697674418</v>
      </c>
      <c r="N62" s="336">
        <f t="shared" si="8"/>
        <v>284.24651162790701</v>
      </c>
      <c r="O62" s="336">
        <f t="shared" si="9"/>
        <v>301.11627906976742</v>
      </c>
      <c r="P62" s="247"/>
      <c r="Q62" s="247"/>
      <c r="R62" s="247"/>
    </row>
    <row r="63" spans="1:18" ht="12.75">
      <c r="A63" s="248">
        <v>80</v>
      </c>
      <c r="B63" s="312" t="s">
        <v>2267</v>
      </c>
      <c r="C63" s="133" t="s">
        <v>2257</v>
      </c>
      <c r="D63" s="282">
        <v>300</v>
      </c>
      <c r="E63" s="423">
        <f t="shared" si="2"/>
        <v>129.58604651162796</v>
      </c>
      <c r="F63" s="229">
        <v>129.58604651162796</v>
      </c>
      <c r="G63" s="336">
        <f t="shared" si="3"/>
        <v>287.46976744186048</v>
      </c>
      <c r="H63" s="336">
        <f t="shared" si="4"/>
        <v>296.17674418604656</v>
      </c>
      <c r="I63" s="336">
        <f t="shared" si="5"/>
        <v>319.0325581395349</v>
      </c>
      <c r="J63" s="336">
        <f t="shared" si="6"/>
        <v>361.4790697674419</v>
      </c>
      <c r="K63" s="336">
        <f>$K$54+E63</f>
        <v>383.7906976744186</v>
      </c>
      <c r="L63" s="248"/>
      <c r="M63" s="336">
        <f t="shared" si="7"/>
        <v>284.2046511627907</v>
      </c>
      <c r="N63" s="336">
        <f t="shared" si="8"/>
        <v>315.22325581395353</v>
      </c>
      <c r="O63" s="336">
        <f t="shared" si="9"/>
        <v>332.09302325581393</v>
      </c>
      <c r="P63" s="336">
        <f>$P$54+E63</f>
        <v>379.98139534883717</v>
      </c>
      <c r="Q63" s="247"/>
      <c r="R63" s="247"/>
    </row>
    <row r="64" spans="1:18" ht="12.75">
      <c r="A64" s="248">
        <v>100</v>
      </c>
      <c r="B64" s="312" t="s">
        <v>2268</v>
      </c>
      <c r="C64" s="133" t="s">
        <v>2257</v>
      </c>
      <c r="D64" s="282">
        <v>580</v>
      </c>
      <c r="E64" s="423">
        <f t="shared" si="2"/>
        <v>167.2744186046512</v>
      </c>
      <c r="F64" s="229">
        <v>167.2744186046512</v>
      </c>
      <c r="G64" s="248"/>
      <c r="H64" s="248"/>
      <c r="I64" s="248"/>
      <c r="J64" s="248"/>
      <c r="K64" s="336">
        <f>$K$54+E64</f>
        <v>421.47906976744184</v>
      </c>
      <c r="L64" s="248"/>
      <c r="M64" s="248"/>
      <c r="N64" s="248"/>
      <c r="O64" s="248"/>
      <c r="P64" s="336">
        <f>$P$54+E64</f>
        <v>417.66976744186047</v>
      </c>
      <c r="Q64" s="247"/>
      <c r="R64" s="247"/>
    </row>
    <row r="65" spans="1:18" ht="12.75">
      <c r="A65" s="248">
        <v>125</v>
      </c>
      <c r="B65" s="312" t="s">
        <v>2269</v>
      </c>
      <c r="C65" s="133" t="s">
        <v>2257</v>
      </c>
      <c r="D65" s="282">
        <v>820</v>
      </c>
      <c r="E65" s="423">
        <f t="shared" si="2"/>
        <v>189.99069767441864</v>
      </c>
      <c r="F65" s="229">
        <v>189.99069767441864</v>
      </c>
      <c r="G65" s="248"/>
      <c r="H65" s="248"/>
      <c r="I65" s="248"/>
      <c r="J65" s="248"/>
      <c r="K65" s="336">
        <f>$K$54+E65</f>
        <v>444.19534883720928</v>
      </c>
      <c r="L65" s="336">
        <f>$L$54+E65</f>
        <v>661.9906976744187</v>
      </c>
      <c r="M65" s="248"/>
      <c r="N65" s="248"/>
      <c r="O65" s="248"/>
      <c r="P65" s="336">
        <f>$P$54+E65</f>
        <v>440.38604651162791</v>
      </c>
      <c r="Q65" s="336">
        <f>$Q$54+E65</f>
        <v>661.9906976744187</v>
      </c>
      <c r="R65" s="336">
        <f>$R$54+E65</f>
        <v>713.4976744186049</v>
      </c>
    </row>
    <row r="66" spans="1:18" ht="12.75">
      <c r="A66" s="248">
        <v>150</v>
      </c>
      <c r="B66" s="312" t="s">
        <v>2270</v>
      </c>
      <c r="C66" s="133" t="s">
        <v>2257</v>
      </c>
      <c r="D66" s="282">
        <v>1600</v>
      </c>
      <c r="E66" s="423">
        <f t="shared" si="2"/>
        <v>208.06046511627912</v>
      </c>
      <c r="F66" s="229">
        <v>208.06046511627912</v>
      </c>
      <c r="G66" s="248"/>
      <c r="H66" s="248"/>
      <c r="I66" s="248"/>
      <c r="J66" s="248"/>
      <c r="K66" s="248"/>
      <c r="L66" s="336">
        <f>$L$54+E66</f>
        <v>680.06046511627915</v>
      </c>
      <c r="M66" s="247"/>
      <c r="N66" s="248"/>
      <c r="O66" s="248"/>
      <c r="P66" s="248"/>
      <c r="Q66" s="336">
        <f>$Q$54+E66</f>
        <v>680.06046511627915</v>
      </c>
      <c r="R66" s="336">
        <f>$R$54+E66</f>
        <v>731.56744186046535</v>
      </c>
    </row>
    <row r="67" spans="1:18" ht="12.75">
      <c r="A67" s="44"/>
      <c r="B67" s="27"/>
      <c r="C67" s="27"/>
      <c r="D67" s="45"/>
      <c r="E67" s="46"/>
      <c r="F67" s="46"/>
      <c r="G67" s="47"/>
      <c r="H67" s="47"/>
      <c r="I67" s="47"/>
      <c r="J67" s="47"/>
      <c r="K67" s="47"/>
      <c r="L67" s="47"/>
      <c r="M67" s="47"/>
      <c r="N67" s="47"/>
    </row>
    <row r="68" spans="1:18" ht="12.75">
      <c r="A68" s="330" t="s">
        <v>2236</v>
      </c>
      <c r="B68" s="27"/>
      <c r="C68" s="27"/>
      <c r="D68" s="45"/>
      <c r="E68" s="46"/>
      <c r="F68" s="46"/>
      <c r="G68" s="47"/>
      <c r="H68" s="47"/>
      <c r="I68" s="47"/>
      <c r="J68" s="47"/>
      <c r="K68" s="47"/>
      <c r="L68" s="47"/>
      <c r="M68" s="47"/>
      <c r="N68" s="47"/>
    </row>
    <row r="69" spans="1:18" ht="12.75">
      <c r="A69" s="330" t="s">
        <v>2237</v>
      </c>
      <c r="B69" s="27"/>
      <c r="C69" s="27"/>
      <c r="D69" s="45"/>
      <c r="E69" s="46"/>
      <c r="F69" s="46"/>
      <c r="G69" s="47"/>
      <c r="H69" s="47"/>
      <c r="I69" s="47"/>
      <c r="J69" s="47"/>
      <c r="K69" s="47"/>
      <c r="L69" s="47"/>
      <c r="M69" s="47"/>
      <c r="N69" s="47"/>
    </row>
    <row r="70" spans="1:18" ht="12.75">
      <c r="A70" s="330" t="s">
        <v>2869</v>
      </c>
      <c r="B70" s="27"/>
      <c r="C70" s="27"/>
      <c r="D70" s="45"/>
      <c r="E70" s="46"/>
      <c r="F70" s="46"/>
      <c r="G70" s="47"/>
      <c r="H70" s="47"/>
      <c r="I70" s="47"/>
      <c r="J70" s="47"/>
      <c r="K70" s="47"/>
      <c r="L70" s="47"/>
      <c r="M70" s="47"/>
      <c r="N70" s="47"/>
    </row>
    <row r="71" spans="1:18" ht="12.75">
      <c r="A71" s="330"/>
      <c r="B71" s="27"/>
      <c r="C71" s="27"/>
      <c r="D71" s="45"/>
      <c r="E71" s="46"/>
      <c r="F71" s="46"/>
      <c r="G71" s="47"/>
      <c r="H71" s="47"/>
      <c r="I71" s="47"/>
      <c r="J71" s="47"/>
      <c r="K71" s="47"/>
      <c r="L71" s="47"/>
      <c r="M71" s="47"/>
      <c r="N71" s="47"/>
    </row>
    <row r="72" spans="1:18" ht="15">
      <c r="A72" s="338" t="s">
        <v>3163</v>
      </c>
      <c r="B72" s="27"/>
      <c r="C72" s="27"/>
      <c r="D72" s="45"/>
      <c r="E72" s="46"/>
      <c r="F72" s="46"/>
      <c r="G72" s="47"/>
      <c r="H72" s="47"/>
      <c r="I72" s="47"/>
      <c r="J72" s="47"/>
      <c r="K72" s="47"/>
      <c r="L72" s="47"/>
      <c r="M72" s="47"/>
      <c r="N72" s="47"/>
    </row>
    <row r="73" spans="1:18" ht="12.75">
      <c r="A73" s="330"/>
      <c r="B73" s="27"/>
      <c r="C73" s="27"/>
      <c r="D73" s="45"/>
      <c r="E73" s="46"/>
      <c r="F73" s="46"/>
      <c r="G73" s="47"/>
      <c r="H73" s="47"/>
      <c r="I73" s="47"/>
      <c r="J73" s="47"/>
      <c r="K73" s="47"/>
      <c r="L73" s="47"/>
      <c r="M73" s="47"/>
      <c r="N73" s="47"/>
    </row>
    <row r="74" spans="1:18" ht="12.75">
      <c r="A74" s="248">
        <v>1</v>
      </c>
      <c r="B74" s="339" t="s">
        <v>3088</v>
      </c>
      <c r="C74" s="133" t="s">
        <v>3089</v>
      </c>
      <c r="D74" s="328" t="s">
        <v>539</v>
      </c>
      <c r="E74" s="341">
        <f t="shared" ref="E74:E103" si="10">F74*(1+$R$8)*(1-$R$7)</f>
        <v>176.05116279069773</v>
      </c>
      <c r="F74" s="341">
        <v>176.05116279069773</v>
      </c>
      <c r="G74" s="514" t="s">
        <v>3090</v>
      </c>
      <c r="H74" s="514"/>
      <c r="I74" s="514"/>
      <c r="J74" s="514"/>
      <c r="K74" s="514"/>
      <c r="L74" s="514"/>
      <c r="M74" s="514"/>
      <c r="N74" s="514"/>
      <c r="O74" s="514"/>
      <c r="P74" s="514"/>
      <c r="Q74" s="514"/>
      <c r="R74" s="514"/>
    </row>
    <row r="75" spans="1:18" ht="12.75">
      <c r="A75" s="248">
        <v>2</v>
      </c>
      <c r="B75" s="339" t="s">
        <v>3091</v>
      </c>
      <c r="C75" s="133" t="s">
        <v>3092</v>
      </c>
      <c r="D75" s="328" t="s">
        <v>539</v>
      </c>
      <c r="E75" s="341">
        <f t="shared" si="10"/>
        <v>176.05116279069773</v>
      </c>
      <c r="F75" s="341">
        <v>176.05116279069773</v>
      </c>
      <c r="G75" s="514" t="s">
        <v>3093</v>
      </c>
      <c r="H75" s="514"/>
      <c r="I75" s="514"/>
      <c r="J75" s="514"/>
      <c r="K75" s="514"/>
      <c r="L75" s="514"/>
      <c r="M75" s="514"/>
      <c r="N75" s="514"/>
      <c r="O75" s="514"/>
      <c r="P75" s="514"/>
      <c r="Q75" s="514"/>
      <c r="R75" s="514"/>
    </row>
    <row r="76" spans="1:18" ht="12.75">
      <c r="A76" s="248">
        <v>3</v>
      </c>
      <c r="B76" s="339" t="s">
        <v>3094</v>
      </c>
      <c r="C76" s="133" t="s">
        <v>3095</v>
      </c>
      <c r="D76" s="328" t="s">
        <v>539</v>
      </c>
      <c r="E76" s="341">
        <f t="shared" si="10"/>
        <v>236.97209302325587</v>
      </c>
      <c r="F76" s="341">
        <v>236.97209302325587</v>
      </c>
      <c r="G76" s="514" t="s">
        <v>3096</v>
      </c>
      <c r="H76" s="514"/>
      <c r="I76" s="514"/>
      <c r="J76" s="514"/>
      <c r="K76" s="514"/>
      <c r="L76" s="514"/>
      <c r="M76" s="514"/>
      <c r="N76" s="514"/>
      <c r="O76" s="514"/>
      <c r="P76" s="514"/>
      <c r="Q76" s="514"/>
      <c r="R76" s="514"/>
    </row>
    <row r="77" spans="1:18" ht="12.75">
      <c r="A77" s="248">
        <v>4</v>
      </c>
      <c r="B77" s="339" t="s">
        <v>3097</v>
      </c>
      <c r="C77" s="133" t="s">
        <v>3098</v>
      </c>
      <c r="D77" s="328" t="s">
        <v>539</v>
      </c>
      <c r="E77" s="341">
        <f t="shared" si="10"/>
        <v>261.23720930232571</v>
      </c>
      <c r="F77" s="341">
        <v>261.23720930232571</v>
      </c>
      <c r="G77" s="514" t="s">
        <v>3099</v>
      </c>
      <c r="H77" s="514"/>
      <c r="I77" s="514"/>
      <c r="J77" s="514"/>
      <c r="K77" s="514"/>
      <c r="L77" s="514"/>
      <c r="M77" s="514"/>
      <c r="N77" s="514"/>
      <c r="O77" s="514"/>
      <c r="P77" s="514"/>
      <c r="Q77" s="514"/>
      <c r="R77" s="514"/>
    </row>
    <row r="78" spans="1:18" ht="12.75">
      <c r="A78" s="248">
        <v>5</v>
      </c>
      <c r="B78" s="339" t="s">
        <v>3100</v>
      </c>
      <c r="C78" s="133" t="s">
        <v>3101</v>
      </c>
      <c r="D78" s="328" t="s">
        <v>539</v>
      </c>
      <c r="E78" s="341">
        <f t="shared" si="10"/>
        <v>236.97209302325587</v>
      </c>
      <c r="F78" s="341">
        <v>236.97209302325587</v>
      </c>
      <c r="G78" s="514" t="s">
        <v>3102</v>
      </c>
      <c r="H78" s="514"/>
      <c r="I78" s="514"/>
      <c r="J78" s="514"/>
      <c r="K78" s="514"/>
      <c r="L78" s="514"/>
      <c r="M78" s="514"/>
      <c r="N78" s="514"/>
      <c r="O78" s="514"/>
      <c r="P78" s="514"/>
      <c r="Q78" s="514"/>
      <c r="R78" s="514"/>
    </row>
    <row r="79" spans="1:18" ht="12.75">
      <c r="A79" s="248"/>
      <c r="B79" s="339"/>
      <c r="C79" s="133"/>
      <c r="D79" s="328"/>
      <c r="E79" s="341"/>
      <c r="F79" s="341"/>
      <c r="G79" s="514"/>
      <c r="H79" s="514"/>
      <c r="I79" s="514"/>
      <c r="J79" s="514"/>
      <c r="K79" s="514"/>
      <c r="L79" s="514"/>
      <c r="M79" s="514"/>
      <c r="N79" s="514"/>
      <c r="O79" s="514"/>
      <c r="P79" s="514"/>
      <c r="Q79" s="514"/>
      <c r="R79" s="514"/>
    </row>
    <row r="80" spans="1:18" ht="12.75">
      <c r="A80" s="248">
        <v>6</v>
      </c>
      <c r="B80" s="339" t="s">
        <v>3103</v>
      </c>
      <c r="C80" s="133" t="s">
        <v>3104</v>
      </c>
      <c r="D80" s="328" t="s">
        <v>539</v>
      </c>
      <c r="E80" s="341">
        <f t="shared" si="10"/>
        <v>310.80000000000013</v>
      </c>
      <c r="F80" s="341">
        <v>310.80000000000013</v>
      </c>
      <c r="G80" s="514" t="s">
        <v>3105</v>
      </c>
      <c r="H80" s="514"/>
      <c r="I80" s="514"/>
      <c r="J80" s="514"/>
      <c r="K80" s="514"/>
      <c r="L80" s="514"/>
      <c r="M80" s="514"/>
      <c r="N80" s="514"/>
      <c r="O80" s="514"/>
      <c r="P80" s="514"/>
      <c r="Q80" s="514"/>
      <c r="R80" s="514"/>
    </row>
    <row r="81" spans="1:18" ht="12.75">
      <c r="A81" s="248">
        <v>7</v>
      </c>
      <c r="B81" s="339" t="s">
        <v>3106</v>
      </c>
      <c r="C81" s="133" t="s">
        <v>3107</v>
      </c>
      <c r="D81" s="328" t="s">
        <v>539</v>
      </c>
      <c r="E81" s="341">
        <f t="shared" si="10"/>
        <v>346.93953488372108</v>
      </c>
      <c r="F81" s="341">
        <v>346.93953488372108</v>
      </c>
      <c r="G81" s="514" t="s">
        <v>3108</v>
      </c>
      <c r="H81" s="514"/>
      <c r="I81" s="514"/>
      <c r="J81" s="514"/>
      <c r="K81" s="514"/>
      <c r="L81" s="514"/>
      <c r="M81" s="514"/>
      <c r="N81" s="514"/>
      <c r="O81" s="514"/>
      <c r="P81" s="514"/>
      <c r="Q81" s="514"/>
      <c r="R81" s="514"/>
    </row>
    <row r="82" spans="1:18" ht="12.75">
      <c r="A82" s="248">
        <v>8</v>
      </c>
      <c r="B82" s="339" t="s">
        <v>3109</v>
      </c>
      <c r="C82" s="133" t="s">
        <v>3110</v>
      </c>
      <c r="D82" s="328" t="s">
        <v>539</v>
      </c>
      <c r="E82" s="341">
        <f t="shared" si="10"/>
        <v>310.80000000000013</v>
      </c>
      <c r="F82" s="341">
        <v>310.80000000000013</v>
      </c>
      <c r="G82" s="514" t="s">
        <v>3111</v>
      </c>
      <c r="H82" s="514"/>
      <c r="I82" s="514"/>
      <c r="J82" s="514"/>
      <c r="K82" s="514"/>
      <c r="L82" s="514"/>
      <c r="M82" s="514"/>
      <c r="N82" s="514"/>
      <c r="O82" s="514"/>
      <c r="P82" s="514"/>
      <c r="Q82" s="514"/>
      <c r="R82" s="514"/>
    </row>
    <row r="83" spans="1:18" ht="12.75">
      <c r="A83" s="248">
        <v>9</v>
      </c>
      <c r="B83" s="339" t="s">
        <v>3112</v>
      </c>
      <c r="C83" s="133" t="s">
        <v>3113</v>
      </c>
      <c r="D83" s="328" t="s">
        <v>539</v>
      </c>
      <c r="E83" s="341">
        <f t="shared" si="10"/>
        <v>346.93953488372108</v>
      </c>
      <c r="F83" s="341">
        <v>346.93953488372108</v>
      </c>
      <c r="G83" s="514" t="s">
        <v>3114</v>
      </c>
      <c r="H83" s="514"/>
      <c r="I83" s="514"/>
      <c r="J83" s="514"/>
      <c r="K83" s="514"/>
      <c r="L83" s="514"/>
      <c r="M83" s="514"/>
      <c r="N83" s="514"/>
      <c r="O83" s="514"/>
      <c r="P83" s="514"/>
      <c r="Q83" s="514"/>
      <c r="R83" s="514"/>
    </row>
    <row r="84" spans="1:18" ht="12.75">
      <c r="A84" s="248"/>
      <c r="B84" s="339"/>
      <c r="C84" s="133"/>
      <c r="D84" s="328"/>
      <c r="E84" s="341"/>
      <c r="F84" s="341"/>
      <c r="G84" s="514"/>
      <c r="H84" s="514"/>
      <c r="I84" s="514"/>
      <c r="J84" s="514"/>
      <c r="K84" s="514"/>
      <c r="L84" s="514"/>
      <c r="M84" s="514"/>
      <c r="N84" s="514"/>
      <c r="O84" s="514"/>
      <c r="P84" s="514"/>
      <c r="Q84" s="514"/>
      <c r="R84" s="514"/>
    </row>
    <row r="85" spans="1:18" ht="12.75">
      <c r="A85" s="248">
        <v>10</v>
      </c>
      <c r="B85" s="339" t="s">
        <v>3115</v>
      </c>
      <c r="C85" s="133" t="s">
        <v>3116</v>
      </c>
      <c r="D85" s="328" t="s">
        <v>539</v>
      </c>
      <c r="E85" s="341">
        <f t="shared" si="10"/>
        <v>257.10697674418611</v>
      </c>
      <c r="F85" s="341">
        <v>257.10697674418611</v>
      </c>
      <c r="G85" s="514" t="s">
        <v>3117</v>
      </c>
      <c r="H85" s="514"/>
      <c r="I85" s="514"/>
      <c r="J85" s="514"/>
      <c r="K85" s="514"/>
      <c r="L85" s="514"/>
      <c r="M85" s="514"/>
      <c r="N85" s="514"/>
      <c r="O85" s="514"/>
      <c r="P85" s="514"/>
      <c r="Q85" s="514"/>
      <c r="R85" s="514"/>
    </row>
    <row r="86" spans="1:18" ht="12.75">
      <c r="A86" s="248">
        <v>11</v>
      </c>
      <c r="B86" s="339" t="s">
        <v>3118</v>
      </c>
      <c r="C86" s="133" t="s">
        <v>3119</v>
      </c>
      <c r="D86" s="328" t="s">
        <v>539</v>
      </c>
      <c r="E86" s="341">
        <f t="shared" si="10"/>
        <v>283.43720930232564</v>
      </c>
      <c r="F86" s="341">
        <v>283.43720930232564</v>
      </c>
      <c r="G86" s="514" t="s">
        <v>3120</v>
      </c>
      <c r="H86" s="514"/>
      <c r="I86" s="514"/>
      <c r="J86" s="514"/>
      <c r="K86" s="514"/>
      <c r="L86" s="514"/>
      <c r="M86" s="514"/>
      <c r="N86" s="514"/>
      <c r="O86" s="514"/>
      <c r="P86" s="514"/>
      <c r="Q86" s="514"/>
      <c r="R86" s="514"/>
    </row>
    <row r="87" spans="1:18" ht="12.75">
      <c r="A87" s="248">
        <v>12</v>
      </c>
      <c r="B87" s="339" t="s">
        <v>3121</v>
      </c>
      <c r="C87" s="133" t="s">
        <v>3122</v>
      </c>
      <c r="D87" s="328" t="s">
        <v>539</v>
      </c>
      <c r="E87" s="341">
        <f t="shared" si="10"/>
        <v>263.30232558139539</v>
      </c>
      <c r="F87" s="341">
        <v>263.30232558139539</v>
      </c>
      <c r="G87" s="514" t="s">
        <v>3123</v>
      </c>
      <c r="H87" s="514"/>
      <c r="I87" s="514"/>
      <c r="J87" s="514"/>
      <c r="K87" s="514"/>
      <c r="L87" s="514"/>
      <c r="M87" s="514"/>
      <c r="N87" s="514"/>
      <c r="O87" s="514"/>
      <c r="P87" s="514"/>
      <c r="Q87" s="514"/>
      <c r="R87" s="514"/>
    </row>
    <row r="88" spans="1:18" ht="12.75">
      <c r="A88" s="248">
        <v>13</v>
      </c>
      <c r="B88" s="339" t="s">
        <v>3124</v>
      </c>
      <c r="C88" s="133" t="s">
        <v>3125</v>
      </c>
      <c r="D88" s="328" t="s">
        <v>539</v>
      </c>
      <c r="E88" s="341">
        <f t="shared" si="10"/>
        <v>257.10697674418611</v>
      </c>
      <c r="F88" s="341">
        <v>257.10697674418611</v>
      </c>
      <c r="G88" s="514" t="s">
        <v>3126</v>
      </c>
      <c r="H88" s="514"/>
      <c r="I88" s="514"/>
      <c r="J88" s="514"/>
      <c r="K88" s="514"/>
      <c r="L88" s="514"/>
      <c r="M88" s="514"/>
      <c r="N88" s="514"/>
      <c r="O88" s="514"/>
      <c r="P88" s="514"/>
      <c r="Q88" s="514"/>
      <c r="R88" s="514"/>
    </row>
    <row r="89" spans="1:18" ht="12.75">
      <c r="A89" s="248">
        <v>14</v>
      </c>
      <c r="B89" s="339" t="s">
        <v>3127</v>
      </c>
      <c r="C89" s="133" t="s">
        <v>3128</v>
      </c>
      <c r="D89" s="328" t="s">
        <v>539</v>
      </c>
      <c r="E89" s="341">
        <f t="shared" si="10"/>
        <v>263.30232558139539</v>
      </c>
      <c r="F89" s="341">
        <v>263.30232558139539</v>
      </c>
      <c r="G89" s="514" t="s">
        <v>3129</v>
      </c>
      <c r="H89" s="514"/>
      <c r="I89" s="514"/>
      <c r="J89" s="514"/>
      <c r="K89" s="514"/>
      <c r="L89" s="514"/>
      <c r="M89" s="514"/>
      <c r="N89" s="514"/>
      <c r="O89" s="514"/>
      <c r="P89" s="514"/>
      <c r="Q89" s="514"/>
      <c r="R89" s="514"/>
    </row>
    <row r="90" spans="1:18" ht="12.75">
      <c r="A90" s="248">
        <v>15</v>
      </c>
      <c r="B90" s="339" t="s">
        <v>3130</v>
      </c>
      <c r="C90" s="133" t="s">
        <v>3131</v>
      </c>
      <c r="D90" s="328" t="s">
        <v>539</v>
      </c>
      <c r="E90" s="341">
        <f t="shared" si="10"/>
        <v>323.19069767441869</v>
      </c>
      <c r="F90" s="341">
        <v>323.19069767441869</v>
      </c>
      <c r="G90" s="514" t="s">
        <v>3132</v>
      </c>
      <c r="H90" s="514"/>
      <c r="I90" s="514"/>
      <c r="J90" s="514"/>
      <c r="K90" s="514"/>
      <c r="L90" s="514"/>
      <c r="M90" s="514"/>
      <c r="N90" s="514"/>
      <c r="O90" s="514"/>
      <c r="P90" s="514"/>
      <c r="Q90" s="514"/>
      <c r="R90" s="514"/>
    </row>
    <row r="91" spans="1:18" ht="12.75">
      <c r="A91" s="248">
        <v>16</v>
      </c>
      <c r="B91" s="339" t="s">
        <v>3133</v>
      </c>
      <c r="C91" s="133" t="s">
        <v>3134</v>
      </c>
      <c r="D91" s="328" t="s">
        <v>539</v>
      </c>
      <c r="E91" s="341">
        <f t="shared" si="10"/>
        <v>328.86976744186057</v>
      </c>
      <c r="F91" s="341">
        <v>328.86976744186057</v>
      </c>
      <c r="G91" s="514" t="s">
        <v>3135</v>
      </c>
      <c r="H91" s="514"/>
      <c r="I91" s="514"/>
      <c r="J91" s="514"/>
      <c r="K91" s="514"/>
      <c r="L91" s="514"/>
      <c r="M91" s="514"/>
      <c r="N91" s="514"/>
      <c r="O91" s="514"/>
      <c r="P91" s="514"/>
      <c r="Q91" s="514"/>
      <c r="R91" s="514"/>
    </row>
    <row r="92" spans="1:18" ht="12.75">
      <c r="A92" s="248"/>
      <c r="B92" s="339"/>
      <c r="C92" s="133"/>
      <c r="D92" s="328"/>
      <c r="E92" s="341"/>
      <c r="F92" s="341"/>
      <c r="G92" s="514"/>
      <c r="H92" s="514"/>
      <c r="I92" s="514"/>
      <c r="J92" s="514"/>
      <c r="K92" s="514"/>
      <c r="L92" s="514"/>
      <c r="M92" s="514"/>
      <c r="N92" s="514"/>
      <c r="O92" s="514"/>
      <c r="P92" s="514"/>
      <c r="Q92" s="514"/>
      <c r="R92" s="514"/>
    </row>
    <row r="93" spans="1:18" ht="12.75">
      <c r="A93" s="248">
        <v>17</v>
      </c>
      <c r="B93" s="339" t="s">
        <v>3136</v>
      </c>
      <c r="C93" s="133" t="s">
        <v>3137</v>
      </c>
      <c r="D93" s="328" t="s">
        <v>539</v>
      </c>
      <c r="E93" s="341">
        <f t="shared" si="10"/>
        <v>460.00465116279076</v>
      </c>
      <c r="F93" s="341">
        <v>460.00465116279076</v>
      </c>
      <c r="G93" s="514" t="s">
        <v>3138</v>
      </c>
      <c r="H93" s="514"/>
      <c r="I93" s="514"/>
      <c r="J93" s="514"/>
      <c r="K93" s="514"/>
      <c r="L93" s="514"/>
      <c r="M93" s="514"/>
      <c r="N93" s="514"/>
      <c r="O93" s="514"/>
      <c r="P93" s="514"/>
      <c r="Q93" s="514"/>
      <c r="R93" s="514"/>
    </row>
    <row r="94" spans="1:18" ht="12.75">
      <c r="A94" s="248">
        <v>18</v>
      </c>
      <c r="B94" s="339" t="s">
        <v>3139</v>
      </c>
      <c r="C94" s="133" t="s">
        <v>3140</v>
      </c>
      <c r="D94" s="328" t="s">
        <v>539</v>
      </c>
      <c r="E94" s="341">
        <f t="shared" si="10"/>
        <v>538.99534883720946</v>
      </c>
      <c r="F94" s="341">
        <v>538.99534883720946</v>
      </c>
      <c r="G94" s="514" t="s">
        <v>3141</v>
      </c>
      <c r="H94" s="514"/>
      <c r="I94" s="514"/>
      <c r="J94" s="514"/>
      <c r="K94" s="514"/>
      <c r="L94" s="514"/>
      <c r="M94" s="514"/>
      <c r="N94" s="514"/>
      <c r="O94" s="514"/>
      <c r="P94" s="514"/>
      <c r="Q94" s="514"/>
      <c r="R94" s="514"/>
    </row>
    <row r="95" spans="1:18" ht="12.75">
      <c r="A95" s="248"/>
      <c r="B95" s="339"/>
      <c r="C95" s="133"/>
      <c r="D95" s="328"/>
      <c r="E95" s="341"/>
      <c r="F95" s="341"/>
      <c r="G95" s="514"/>
      <c r="H95" s="514"/>
      <c r="I95" s="514"/>
      <c r="J95" s="514"/>
      <c r="K95" s="514"/>
      <c r="L95" s="514"/>
      <c r="M95" s="514"/>
      <c r="N95" s="514"/>
      <c r="O95" s="514"/>
      <c r="P95" s="514"/>
      <c r="Q95" s="514"/>
      <c r="R95" s="514"/>
    </row>
    <row r="96" spans="1:18" ht="12.75">
      <c r="A96" s="248">
        <v>19</v>
      </c>
      <c r="B96" s="339" t="s">
        <v>3142</v>
      </c>
      <c r="C96" s="133" t="s">
        <v>2865</v>
      </c>
      <c r="D96" s="328" t="s">
        <v>539</v>
      </c>
      <c r="E96" s="341">
        <f t="shared" si="10"/>
        <v>466.2000000000001</v>
      </c>
      <c r="F96" s="341">
        <v>466.2000000000001</v>
      </c>
      <c r="G96" s="514" t="s">
        <v>3143</v>
      </c>
      <c r="H96" s="514"/>
      <c r="I96" s="514"/>
      <c r="J96" s="514"/>
      <c r="K96" s="514"/>
      <c r="L96" s="514"/>
      <c r="M96" s="514"/>
      <c r="N96" s="514"/>
      <c r="O96" s="514"/>
      <c r="P96" s="514"/>
      <c r="Q96" s="514"/>
      <c r="R96" s="514"/>
    </row>
    <row r="97" spans="1:18" ht="12.75">
      <c r="A97" s="248">
        <v>20</v>
      </c>
      <c r="B97" s="339" t="s">
        <v>3144</v>
      </c>
      <c r="C97" s="133" t="s">
        <v>3145</v>
      </c>
      <c r="D97" s="328" t="s">
        <v>539</v>
      </c>
      <c r="E97" s="341">
        <f t="shared" si="10"/>
        <v>517.31162790697692</v>
      </c>
      <c r="F97" s="341">
        <v>517.31162790697692</v>
      </c>
      <c r="G97" s="514" t="s">
        <v>3146</v>
      </c>
      <c r="H97" s="514"/>
      <c r="I97" s="514"/>
      <c r="J97" s="514"/>
      <c r="K97" s="514"/>
      <c r="L97" s="514"/>
      <c r="M97" s="514"/>
      <c r="N97" s="514"/>
      <c r="O97" s="514"/>
      <c r="P97" s="514"/>
      <c r="Q97" s="514"/>
      <c r="R97" s="514"/>
    </row>
    <row r="98" spans="1:18" ht="12.75">
      <c r="A98" s="248">
        <v>21</v>
      </c>
      <c r="B98" s="339" t="s">
        <v>3147</v>
      </c>
      <c r="C98" s="133" t="s">
        <v>3083</v>
      </c>
      <c r="D98" s="328" t="s">
        <v>539</v>
      </c>
      <c r="E98" s="341">
        <f t="shared" si="10"/>
        <v>472.3953488372095</v>
      </c>
      <c r="F98" s="341">
        <v>472.3953488372095</v>
      </c>
      <c r="G98" s="514" t="s">
        <v>3148</v>
      </c>
      <c r="H98" s="514"/>
      <c r="I98" s="514"/>
      <c r="J98" s="514"/>
      <c r="K98" s="514"/>
      <c r="L98" s="514"/>
      <c r="M98" s="514"/>
      <c r="N98" s="514"/>
      <c r="O98" s="514"/>
      <c r="P98" s="514"/>
      <c r="Q98" s="514"/>
      <c r="R98" s="514"/>
    </row>
    <row r="99" spans="1:18" ht="12.75">
      <c r="A99" s="248">
        <v>22</v>
      </c>
      <c r="B99" s="339" t="s">
        <v>3149</v>
      </c>
      <c r="C99" s="133" t="s">
        <v>3085</v>
      </c>
      <c r="D99" s="328" t="s">
        <v>539</v>
      </c>
      <c r="E99" s="341">
        <f t="shared" si="10"/>
        <v>523.5069767441862</v>
      </c>
      <c r="F99" s="341">
        <v>523.5069767441862</v>
      </c>
      <c r="G99" s="514" t="s">
        <v>3150</v>
      </c>
      <c r="H99" s="514"/>
      <c r="I99" s="514"/>
      <c r="J99" s="514"/>
      <c r="K99" s="514"/>
      <c r="L99" s="514"/>
      <c r="M99" s="514"/>
      <c r="N99" s="514"/>
      <c r="O99" s="514"/>
      <c r="P99" s="514"/>
      <c r="Q99" s="514"/>
      <c r="R99" s="514"/>
    </row>
    <row r="100" spans="1:18" ht="12.75">
      <c r="A100" s="248">
        <v>23</v>
      </c>
      <c r="B100" s="339" t="s">
        <v>3151</v>
      </c>
      <c r="C100" s="133" t="s">
        <v>2864</v>
      </c>
      <c r="D100" s="328" t="s">
        <v>539</v>
      </c>
      <c r="E100" s="341">
        <f t="shared" si="10"/>
        <v>466.2000000000001</v>
      </c>
      <c r="F100" s="341">
        <v>466.2000000000001</v>
      </c>
      <c r="G100" s="514" t="s">
        <v>3152</v>
      </c>
      <c r="H100" s="514"/>
      <c r="I100" s="514"/>
      <c r="J100" s="514"/>
      <c r="K100" s="514"/>
      <c r="L100" s="514"/>
      <c r="M100" s="514"/>
      <c r="N100" s="514"/>
      <c r="O100" s="514"/>
      <c r="P100" s="514"/>
      <c r="Q100" s="514"/>
      <c r="R100" s="514"/>
    </row>
    <row r="101" spans="1:18" ht="12.75">
      <c r="A101" s="248">
        <v>24</v>
      </c>
      <c r="B101" s="339" t="s">
        <v>3153</v>
      </c>
      <c r="C101" s="133" t="s">
        <v>3081</v>
      </c>
      <c r="D101" s="328" t="s">
        <v>539</v>
      </c>
      <c r="E101" s="341">
        <f t="shared" si="10"/>
        <v>472.3953488372095</v>
      </c>
      <c r="F101" s="341">
        <v>472.3953488372095</v>
      </c>
      <c r="G101" s="514" t="s">
        <v>3154</v>
      </c>
      <c r="H101" s="514"/>
      <c r="I101" s="514"/>
      <c r="J101" s="514"/>
      <c r="K101" s="514"/>
      <c r="L101" s="514"/>
      <c r="M101" s="514"/>
      <c r="N101" s="514"/>
      <c r="O101" s="514"/>
      <c r="P101" s="514"/>
      <c r="Q101" s="514"/>
      <c r="R101" s="514"/>
    </row>
    <row r="102" spans="1:18" ht="12.75">
      <c r="A102" s="248">
        <v>25</v>
      </c>
      <c r="B102" s="339" t="s">
        <v>2867</v>
      </c>
      <c r="C102" s="133" t="s">
        <v>2868</v>
      </c>
      <c r="D102" s="328" t="s">
        <v>539</v>
      </c>
      <c r="E102" s="341">
        <f t="shared" si="10"/>
        <v>583.91162790697695</v>
      </c>
      <c r="F102" s="341">
        <v>583.91162790697695</v>
      </c>
      <c r="G102" s="514" t="s">
        <v>3155</v>
      </c>
      <c r="H102" s="514"/>
      <c r="I102" s="514"/>
      <c r="J102" s="514"/>
      <c r="K102" s="514"/>
      <c r="L102" s="514"/>
      <c r="M102" s="514"/>
      <c r="N102" s="514"/>
      <c r="O102" s="514"/>
      <c r="P102" s="514"/>
      <c r="Q102" s="514"/>
      <c r="R102" s="514"/>
    </row>
    <row r="103" spans="1:18" ht="12.75">
      <c r="A103" s="248">
        <v>26</v>
      </c>
      <c r="B103" s="339" t="s">
        <v>3156</v>
      </c>
      <c r="C103" s="133" t="s">
        <v>3157</v>
      </c>
      <c r="D103" s="328" t="s">
        <v>539</v>
      </c>
      <c r="E103" s="341">
        <f t="shared" si="10"/>
        <v>590.10697674418634</v>
      </c>
      <c r="F103" s="341">
        <v>590.10697674418634</v>
      </c>
      <c r="G103" s="514" t="s">
        <v>3158</v>
      </c>
      <c r="H103" s="514"/>
      <c r="I103" s="514"/>
      <c r="J103" s="514"/>
      <c r="K103" s="514"/>
      <c r="L103" s="514"/>
      <c r="M103" s="514"/>
      <c r="N103" s="514"/>
      <c r="O103" s="514"/>
      <c r="P103" s="514"/>
      <c r="Q103" s="514"/>
      <c r="R103" s="514"/>
    </row>
    <row r="104" spans="1:18" ht="12.75">
      <c r="A104" s="248">
        <v>27</v>
      </c>
      <c r="B104" s="339" t="s">
        <v>2870</v>
      </c>
      <c r="C104" s="133" t="s">
        <v>2871</v>
      </c>
      <c r="D104" s="328" t="s">
        <v>539</v>
      </c>
      <c r="E104" s="341">
        <f>F104*(1+$R$8)*(1-$R$7)</f>
        <v>653.60930232558167</v>
      </c>
      <c r="F104" s="341">
        <v>653.60930232558167</v>
      </c>
      <c r="G104" s="514" t="s">
        <v>3159</v>
      </c>
      <c r="H104" s="514"/>
      <c r="I104" s="514"/>
      <c r="J104" s="514"/>
      <c r="K104" s="514"/>
      <c r="L104" s="514"/>
      <c r="M104" s="514"/>
      <c r="N104" s="514"/>
      <c r="O104" s="514"/>
      <c r="P104" s="514"/>
      <c r="Q104" s="514"/>
      <c r="R104" s="514"/>
    </row>
    <row r="105" spans="1:18" ht="12.75">
      <c r="A105" s="248">
        <v>28</v>
      </c>
      <c r="B105" s="339" t="s">
        <v>3160</v>
      </c>
      <c r="C105" s="133" t="s">
        <v>3161</v>
      </c>
      <c r="D105" s="328" t="s">
        <v>539</v>
      </c>
      <c r="E105" s="341">
        <f>F105*(1+$R$8)*(1-$R$7)</f>
        <v>662.90232558139553</v>
      </c>
      <c r="F105" s="341">
        <v>662.90232558139553</v>
      </c>
      <c r="G105" s="514" t="s">
        <v>3162</v>
      </c>
      <c r="H105" s="514"/>
      <c r="I105" s="514"/>
      <c r="J105" s="514"/>
      <c r="K105" s="514"/>
      <c r="L105" s="514"/>
      <c r="M105" s="514"/>
      <c r="N105" s="514"/>
      <c r="O105" s="514"/>
      <c r="P105" s="514"/>
      <c r="Q105" s="514"/>
      <c r="R105" s="514"/>
    </row>
    <row r="106" spans="1:18" ht="12.75">
      <c r="A106" s="330"/>
      <c r="B106" s="27"/>
      <c r="C106" s="27"/>
      <c r="D106" s="45"/>
      <c r="E106" s="46"/>
      <c r="F106" s="46"/>
      <c r="G106" s="47"/>
      <c r="H106" s="47"/>
      <c r="I106" s="47"/>
      <c r="J106" s="47"/>
      <c r="K106" s="47"/>
      <c r="L106" s="47"/>
      <c r="M106" s="47"/>
      <c r="N106" s="47"/>
    </row>
    <row r="107" spans="1:18" ht="12.75">
      <c r="A107" s="330"/>
      <c r="B107" s="27"/>
      <c r="C107" s="27"/>
      <c r="D107" s="45"/>
      <c r="E107" s="46"/>
      <c r="F107" s="46"/>
      <c r="G107" s="47"/>
      <c r="H107" s="47"/>
      <c r="I107" s="47"/>
      <c r="J107" s="47"/>
      <c r="K107" s="47"/>
      <c r="L107" s="47"/>
      <c r="M107" s="47"/>
      <c r="N107" s="47"/>
    </row>
    <row r="108" spans="1:18" ht="15.75">
      <c r="A108" s="269" t="s">
        <v>3229</v>
      </c>
      <c r="B108" s="27"/>
      <c r="C108" s="27"/>
      <c r="D108" s="45"/>
      <c r="E108" s="46"/>
      <c r="F108" s="46"/>
      <c r="G108" s="47"/>
      <c r="H108" s="47"/>
      <c r="I108" s="47"/>
      <c r="J108" s="47"/>
      <c r="K108" s="47"/>
      <c r="L108" s="47"/>
      <c r="M108" s="47"/>
      <c r="N108" s="47"/>
    </row>
    <row r="109" spans="1:18" ht="12.75">
      <c r="A109" s="44"/>
      <c r="B109" s="27"/>
      <c r="C109" s="27"/>
      <c r="D109" s="45"/>
      <c r="E109" s="46"/>
      <c r="F109" s="46"/>
      <c r="G109" s="47"/>
      <c r="H109" s="47"/>
      <c r="I109" s="47"/>
      <c r="J109" s="47"/>
      <c r="K109" s="47"/>
      <c r="L109" s="47"/>
      <c r="M109" s="47"/>
      <c r="N109" s="47"/>
    </row>
    <row r="110" spans="1:18" ht="12.75">
      <c r="A110" s="530" t="s">
        <v>157</v>
      </c>
      <c r="B110" s="612" t="s">
        <v>678</v>
      </c>
      <c r="C110" s="530" t="s">
        <v>1345</v>
      </c>
      <c r="D110" s="578" t="s">
        <v>159</v>
      </c>
      <c r="E110" s="586" t="s">
        <v>679</v>
      </c>
      <c r="F110" s="586" t="s">
        <v>679</v>
      </c>
      <c r="G110" s="533" t="s">
        <v>1870</v>
      </c>
      <c r="H110" s="533"/>
      <c r="I110" s="533"/>
      <c r="J110" s="533"/>
      <c r="K110" s="533"/>
      <c r="L110" s="533"/>
      <c r="M110" s="533"/>
      <c r="N110" s="533"/>
      <c r="O110" s="533"/>
      <c r="P110" s="533"/>
      <c r="Q110" s="533"/>
      <c r="R110" s="318"/>
    </row>
    <row r="111" spans="1:18" ht="12.75" customHeight="1">
      <c r="A111" s="531"/>
      <c r="B111" s="613"/>
      <c r="C111" s="531"/>
      <c r="D111" s="579"/>
      <c r="E111" s="588"/>
      <c r="F111" s="588"/>
      <c r="G111" s="522" t="s">
        <v>2245</v>
      </c>
      <c r="H111" s="522"/>
      <c r="I111" s="522"/>
      <c r="J111" s="522"/>
      <c r="K111" s="522"/>
      <c r="L111" s="522"/>
      <c r="M111" s="522"/>
      <c r="N111" s="522"/>
      <c r="O111" s="522"/>
      <c r="P111" s="522"/>
      <c r="Q111" s="522"/>
      <c r="R111" s="318"/>
    </row>
    <row r="112" spans="1:18" ht="12.75" customHeight="1">
      <c r="A112" s="531"/>
      <c r="B112" s="613"/>
      <c r="C112" s="531"/>
      <c r="D112" s="579"/>
      <c r="E112" s="588"/>
      <c r="F112" s="588"/>
      <c r="G112" s="522" t="s">
        <v>1940</v>
      </c>
      <c r="H112" s="522"/>
      <c r="I112" s="522"/>
      <c r="J112" s="522"/>
      <c r="K112" s="522"/>
      <c r="L112" s="522"/>
      <c r="M112" s="522"/>
      <c r="N112" s="522"/>
      <c r="O112" s="522"/>
      <c r="P112" s="522"/>
      <c r="Q112" s="522"/>
      <c r="R112" s="318"/>
    </row>
    <row r="113" spans="1:18" ht="12.75">
      <c r="A113" s="531"/>
      <c r="B113" s="613"/>
      <c r="C113" s="531"/>
      <c r="D113" s="579"/>
      <c r="E113" s="588"/>
      <c r="F113" s="588"/>
      <c r="G113" s="522" t="s">
        <v>1878</v>
      </c>
      <c r="H113" s="522"/>
      <c r="I113" s="522"/>
      <c r="J113" s="522"/>
      <c r="K113" s="522" t="s">
        <v>1875</v>
      </c>
      <c r="L113" s="522"/>
      <c r="M113" s="522"/>
      <c r="N113" s="522"/>
      <c r="O113" s="522"/>
      <c r="P113" s="522"/>
      <c r="Q113" s="522"/>
      <c r="R113" s="318"/>
    </row>
    <row r="114" spans="1:18" ht="78" customHeight="1">
      <c r="A114" s="531"/>
      <c r="B114" s="613"/>
      <c r="C114" s="531"/>
      <c r="D114" s="579"/>
      <c r="E114" s="588"/>
      <c r="F114" s="588"/>
      <c r="G114" s="451" t="s">
        <v>2246</v>
      </c>
      <c r="H114" s="451" t="s">
        <v>2248</v>
      </c>
      <c r="I114" s="451" t="s">
        <v>2249</v>
      </c>
      <c r="J114" s="451" t="s">
        <v>2250</v>
      </c>
      <c r="K114" s="451" t="s">
        <v>2251</v>
      </c>
      <c r="L114" s="451" t="s">
        <v>2252</v>
      </c>
      <c r="M114" s="451" t="s">
        <v>2253</v>
      </c>
      <c r="N114" s="451" t="s">
        <v>2254</v>
      </c>
      <c r="O114" s="451" t="s">
        <v>2256</v>
      </c>
      <c r="P114" s="332" t="s">
        <v>2872</v>
      </c>
      <c r="Q114" s="332" t="s">
        <v>2873</v>
      </c>
      <c r="R114" s="333"/>
    </row>
    <row r="115" spans="1:18" ht="12" customHeight="1">
      <c r="A115" s="596" t="s">
        <v>1951</v>
      </c>
      <c r="B115" s="596"/>
      <c r="C115" s="596"/>
      <c r="D115" s="596"/>
      <c r="E115" s="596"/>
      <c r="F115" s="426"/>
      <c r="G115" s="283" t="s">
        <v>2260</v>
      </c>
      <c r="H115" s="283" t="s">
        <v>2260</v>
      </c>
      <c r="I115" s="283" t="s">
        <v>2261</v>
      </c>
      <c r="J115" s="283" t="s">
        <v>2261</v>
      </c>
      <c r="K115" s="283" t="s">
        <v>2260</v>
      </c>
      <c r="L115" s="283" t="s">
        <v>2260</v>
      </c>
      <c r="M115" s="283" t="s">
        <v>2261</v>
      </c>
      <c r="N115" s="283" t="s">
        <v>2261</v>
      </c>
      <c r="O115" s="283" t="s">
        <v>1402</v>
      </c>
      <c r="P115" s="283" t="s">
        <v>3087</v>
      </c>
      <c r="Q115" s="283" t="s">
        <v>2866</v>
      </c>
      <c r="R115" s="47"/>
    </row>
    <row r="116" spans="1:18" ht="12" customHeight="1">
      <c r="A116" s="596" t="s">
        <v>2238</v>
      </c>
      <c r="B116" s="596"/>
      <c r="C116" s="596"/>
      <c r="D116" s="596"/>
      <c r="E116" s="596"/>
      <c r="F116" s="426"/>
      <c r="G116" s="248">
        <v>0</v>
      </c>
      <c r="H116" s="248">
        <v>2</v>
      </c>
      <c r="I116" s="248">
        <v>0</v>
      </c>
      <c r="J116" s="248">
        <v>2</v>
      </c>
      <c r="K116" s="248">
        <v>0</v>
      </c>
      <c r="L116" s="248">
        <v>2</v>
      </c>
      <c r="M116" s="248">
        <v>0</v>
      </c>
      <c r="N116" s="248">
        <v>2</v>
      </c>
      <c r="O116" s="248">
        <v>0</v>
      </c>
      <c r="P116" s="248">
        <v>0</v>
      </c>
      <c r="Q116" s="248">
        <v>0</v>
      </c>
      <c r="R116" s="47"/>
    </row>
    <row r="117" spans="1:18" ht="12" customHeight="1">
      <c r="A117" s="596" t="s">
        <v>676</v>
      </c>
      <c r="B117" s="596"/>
      <c r="C117" s="596"/>
      <c r="D117" s="596"/>
      <c r="E117" s="596"/>
      <c r="F117" s="428"/>
      <c r="G117" s="616" t="s">
        <v>677</v>
      </c>
      <c r="H117" s="616"/>
      <c r="I117" s="616"/>
      <c r="J117" s="616"/>
      <c r="K117" s="616"/>
      <c r="L117" s="616"/>
      <c r="M117" s="616"/>
      <c r="N117" s="616"/>
      <c r="O117" s="616"/>
      <c r="P117" s="616"/>
      <c r="Q117" s="616"/>
      <c r="R117" s="334"/>
    </row>
    <row r="118" spans="1:18" ht="12.75" customHeight="1">
      <c r="A118" s="596" t="s">
        <v>2239</v>
      </c>
      <c r="B118" s="596"/>
      <c r="C118" s="596"/>
      <c r="D118" s="596"/>
      <c r="E118" s="596"/>
      <c r="F118" s="426"/>
      <c r="G118" s="452">
        <v>20</v>
      </c>
      <c r="H118" s="452">
        <v>20</v>
      </c>
      <c r="I118" s="452">
        <v>30</v>
      </c>
      <c r="J118" s="452">
        <v>30</v>
      </c>
      <c r="K118" s="452">
        <v>20</v>
      </c>
      <c r="L118" s="452">
        <v>20</v>
      </c>
      <c r="M118" s="452">
        <v>30</v>
      </c>
      <c r="N118" s="452">
        <v>30</v>
      </c>
      <c r="O118" s="452">
        <v>40</v>
      </c>
      <c r="P118" s="452" t="s">
        <v>2240</v>
      </c>
      <c r="Q118" s="452" t="s">
        <v>2240</v>
      </c>
      <c r="R118" s="47"/>
    </row>
    <row r="119" spans="1:18" ht="12.75" customHeight="1">
      <c r="A119" s="596" t="s">
        <v>1910</v>
      </c>
      <c r="B119" s="596"/>
      <c r="C119" s="596"/>
      <c r="D119" s="596"/>
      <c r="E119" s="596"/>
      <c r="F119" s="426"/>
      <c r="G119" s="248" t="s">
        <v>2247</v>
      </c>
      <c r="H119" s="248" t="s">
        <v>2247</v>
      </c>
      <c r="I119" s="248" t="s">
        <v>2247</v>
      </c>
      <c r="J119" s="248" t="s">
        <v>2247</v>
      </c>
      <c r="K119" s="248" t="s">
        <v>2247</v>
      </c>
      <c r="L119" s="248" t="s">
        <v>2247</v>
      </c>
      <c r="M119" s="248" t="s">
        <v>2247</v>
      </c>
      <c r="N119" s="248" t="s">
        <v>2247</v>
      </c>
      <c r="O119" s="248" t="s">
        <v>2255</v>
      </c>
      <c r="P119" s="248" t="s">
        <v>2255</v>
      </c>
      <c r="Q119" s="248" t="s">
        <v>2255</v>
      </c>
      <c r="R119" s="47"/>
    </row>
    <row r="120" spans="1:18" ht="12.75" customHeight="1">
      <c r="A120" s="611" t="s">
        <v>190</v>
      </c>
      <c r="B120" s="611"/>
      <c r="C120" s="611"/>
      <c r="D120" s="611"/>
      <c r="E120" s="611"/>
      <c r="F120" s="427"/>
      <c r="G120" s="331">
        <f t="shared" ref="G120:Q120" si="11">G121*(1+$R$8)*(1-$R$7)</f>
        <v>249.23720930232551</v>
      </c>
      <c r="H120" s="331">
        <f t="shared" si="11"/>
        <v>272.63720930232557</v>
      </c>
      <c r="I120" s="331">
        <f t="shared" si="11"/>
        <v>493.03255813953479</v>
      </c>
      <c r="J120" s="331">
        <f t="shared" si="11"/>
        <v>524.0511627906975</v>
      </c>
      <c r="K120" s="331">
        <f t="shared" si="11"/>
        <v>216.5860465116279</v>
      </c>
      <c r="L120" s="331">
        <f t="shared" si="11"/>
        <v>239.98604651162782</v>
      </c>
      <c r="M120" s="331">
        <f t="shared" si="11"/>
        <v>429.36279069767437</v>
      </c>
      <c r="N120" s="331">
        <f t="shared" si="11"/>
        <v>459.8372093023255</v>
      </c>
      <c r="O120" s="331">
        <f t="shared" si="11"/>
        <v>432.62790697674404</v>
      </c>
      <c r="P120" s="331">
        <f t="shared" si="11"/>
        <v>833.79069767441888</v>
      </c>
      <c r="Q120" s="331">
        <f t="shared" si="11"/>
        <v>839.98604651162805</v>
      </c>
      <c r="R120" s="335"/>
    </row>
    <row r="121" spans="1:18" ht="12.75" hidden="1" customHeight="1">
      <c r="A121" s="611" t="s">
        <v>190</v>
      </c>
      <c r="B121" s="611"/>
      <c r="C121" s="611"/>
      <c r="D121" s="611"/>
      <c r="E121" s="611"/>
      <c r="F121" s="427"/>
      <c r="G121" s="331">
        <v>249.23720930232551</v>
      </c>
      <c r="H121" s="331">
        <v>272.63720930232557</v>
      </c>
      <c r="I121" s="331">
        <v>493.03255813953479</v>
      </c>
      <c r="J121" s="331">
        <v>524.0511627906975</v>
      </c>
      <c r="K121" s="331">
        <v>216.5860465116279</v>
      </c>
      <c r="L121" s="331">
        <v>239.98604651162782</v>
      </c>
      <c r="M121" s="331">
        <v>429.36279069767437</v>
      </c>
      <c r="N121" s="331">
        <v>459.8372093023255</v>
      </c>
      <c r="O121" s="331">
        <v>432.62790697674404</v>
      </c>
      <c r="P121" s="331">
        <v>833.79069767441888</v>
      </c>
      <c r="Q121" s="331">
        <v>839.98604651162805</v>
      </c>
      <c r="R121" s="335"/>
    </row>
    <row r="122" spans="1:18" ht="12.75" customHeight="1">
      <c r="A122" s="611" t="s">
        <v>680</v>
      </c>
      <c r="B122" s="611"/>
      <c r="C122" s="611"/>
      <c r="D122" s="611"/>
      <c r="E122" s="611"/>
      <c r="F122" s="427"/>
      <c r="G122" s="331">
        <f t="shared" ref="G122:O122" si="12">30*(1+$R$8)*(1-$R$7)</f>
        <v>30</v>
      </c>
      <c r="H122" s="331">
        <f t="shared" si="12"/>
        <v>30</v>
      </c>
      <c r="I122" s="331">
        <f t="shared" si="12"/>
        <v>30</v>
      </c>
      <c r="J122" s="331">
        <f t="shared" si="12"/>
        <v>30</v>
      </c>
      <c r="K122" s="331">
        <f t="shared" si="12"/>
        <v>30</v>
      </c>
      <c r="L122" s="331">
        <f t="shared" si="12"/>
        <v>30</v>
      </c>
      <c r="M122" s="331">
        <f t="shared" si="12"/>
        <v>30</v>
      </c>
      <c r="N122" s="331">
        <f t="shared" si="12"/>
        <v>30</v>
      </c>
      <c r="O122" s="331">
        <f t="shared" si="12"/>
        <v>30</v>
      </c>
      <c r="P122" s="331">
        <f>10*(1+$R$8)*(1-$R$7)</f>
        <v>10</v>
      </c>
      <c r="Q122" s="331"/>
      <c r="R122" s="335"/>
    </row>
    <row r="123" spans="1:18" ht="12.75">
      <c r="A123" s="516" t="s">
        <v>681</v>
      </c>
      <c r="B123" s="516"/>
      <c r="C123" s="516"/>
      <c r="D123" s="516"/>
      <c r="E123" s="516"/>
      <c r="F123" s="422"/>
      <c r="G123" s="327">
        <f t="shared" ref="G123:L123" si="13">G120+G122</f>
        <v>279.23720930232548</v>
      </c>
      <c r="H123" s="327">
        <f t="shared" si="13"/>
        <v>302.63720930232557</v>
      </c>
      <c r="I123" s="327">
        <f t="shared" si="13"/>
        <v>523.03255813953479</v>
      </c>
      <c r="J123" s="327">
        <f t="shared" si="13"/>
        <v>554.0511627906975</v>
      </c>
      <c r="K123" s="327">
        <f t="shared" si="13"/>
        <v>246.5860465116279</v>
      </c>
      <c r="L123" s="327">
        <f t="shared" si="13"/>
        <v>269.98604651162782</v>
      </c>
      <c r="M123" s="327">
        <f>M120+M122</f>
        <v>459.36279069767437</v>
      </c>
      <c r="N123" s="327">
        <f>N120+N122</f>
        <v>489.8372093023255</v>
      </c>
      <c r="O123" s="327">
        <f>O120+O122</f>
        <v>462.62790697674404</v>
      </c>
      <c r="P123" s="327">
        <f>P120+P122</f>
        <v>843.79069767441888</v>
      </c>
      <c r="Q123" s="327">
        <f>Q120+Q122</f>
        <v>839.98604651162805</v>
      </c>
      <c r="R123" s="295"/>
    </row>
    <row r="124" spans="1:18" ht="12.75">
      <c r="A124" s="318"/>
      <c r="B124" s="318"/>
      <c r="C124" s="318"/>
      <c r="D124" s="318"/>
      <c r="E124" s="318"/>
      <c r="F124" s="318"/>
      <c r="G124" s="318"/>
      <c r="H124" s="318"/>
      <c r="I124" s="318"/>
      <c r="J124" s="318"/>
      <c r="K124" s="318"/>
      <c r="L124" s="318"/>
      <c r="M124" s="318"/>
      <c r="N124" s="318"/>
      <c r="O124" s="318"/>
      <c r="P124" s="318"/>
      <c r="Q124" s="318"/>
      <c r="R124" s="295"/>
    </row>
    <row r="125" spans="1:18" ht="12.75">
      <c r="A125" s="248">
        <v>25</v>
      </c>
      <c r="B125" s="312" t="s">
        <v>2262</v>
      </c>
      <c r="C125" s="133" t="s">
        <v>2257</v>
      </c>
      <c r="D125" s="328">
        <v>45</v>
      </c>
      <c r="E125" s="423">
        <f t="shared" ref="E125:E133" si="14">F125*(1+$R$8)*(1-$R$7)</f>
        <v>66.600000000000023</v>
      </c>
      <c r="F125" s="423">
        <v>66.600000000000023</v>
      </c>
      <c r="G125" s="336">
        <f t="shared" ref="G125:G130" si="15">$G$123+E125</f>
        <v>345.8372093023255</v>
      </c>
      <c r="H125" s="336">
        <f t="shared" ref="H125:H130" si="16">$H$123+E125</f>
        <v>369.2372093023256</v>
      </c>
      <c r="I125" s="248"/>
      <c r="J125" s="248"/>
      <c r="K125" s="336">
        <f t="shared" ref="K125:K130" si="17">$K$123+E125</f>
        <v>313.18604651162792</v>
      </c>
      <c r="L125" s="336">
        <f t="shared" ref="L125:L130" si="18">$L$123+E125</f>
        <v>336.58604651162784</v>
      </c>
      <c r="M125" s="247"/>
      <c r="N125" s="248"/>
      <c r="O125" s="248"/>
      <c r="P125" s="248"/>
      <c r="Q125" s="248"/>
      <c r="R125" s="47"/>
    </row>
    <row r="126" spans="1:18" ht="12.75">
      <c r="A126" s="248">
        <v>32</v>
      </c>
      <c r="B126" s="312" t="s">
        <v>2263</v>
      </c>
      <c r="C126" s="133" t="s">
        <v>2257</v>
      </c>
      <c r="D126" s="328">
        <v>55</v>
      </c>
      <c r="E126" s="423">
        <f t="shared" si="14"/>
        <v>72.279069767441882</v>
      </c>
      <c r="F126" s="423">
        <v>72.279069767441882</v>
      </c>
      <c r="G126" s="336">
        <f t="shared" si="15"/>
        <v>351.51627906976739</v>
      </c>
      <c r="H126" s="336">
        <f t="shared" si="16"/>
        <v>374.91627906976748</v>
      </c>
      <c r="I126" s="248"/>
      <c r="J126" s="248"/>
      <c r="K126" s="336">
        <f t="shared" si="17"/>
        <v>318.86511627906975</v>
      </c>
      <c r="L126" s="336">
        <f t="shared" si="18"/>
        <v>342.26511627906973</v>
      </c>
      <c r="M126" s="247"/>
      <c r="N126" s="248"/>
      <c r="O126" s="248"/>
      <c r="P126" s="248"/>
      <c r="Q126" s="248"/>
      <c r="R126" s="47"/>
    </row>
    <row r="127" spans="1:18" ht="12.75">
      <c r="A127" s="248">
        <v>40</v>
      </c>
      <c r="B127" s="312" t="s">
        <v>2264</v>
      </c>
      <c r="C127" s="133" t="s">
        <v>2257</v>
      </c>
      <c r="D127" s="328">
        <v>70</v>
      </c>
      <c r="E127" s="423">
        <f t="shared" si="14"/>
        <v>79.506976744186076</v>
      </c>
      <c r="F127" s="423">
        <v>79.506976744186076</v>
      </c>
      <c r="G127" s="336">
        <f t="shared" si="15"/>
        <v>358.74418604651157</v>
      </c>
      <c r="H127" s="336">
        <f t="shared" si="16"/>
        <v>382.14418604651166</v>
      </c>
      <c r="I127" s="248"/>
      <c r="J127" s="248"/>
      <c r="K127" s="336">
        <f t="shared" si="17"/>
        <v>326.09302325581399</v>
      </c>
      <c r="L127" s="336">
        <f t="shared" si="18"/>
        <v>349.49302325581391</v>
      </c>
      <c r="M127" s="247"/>
      <c r="N127" s="248"/>
      <c r="O127" s="248"/>
      <c r="P127" s="248"/>
      <c r="Q127" s="248"/>
      <c r="R127" s="47"/>
    </row>
    <row r="128" spans="1:18" ht="12.75">
      <c r="A128" s="248">
        <v>50</v>
      </c>
      <c r="B128" s="312" t="s">
        <v>2265</v>
      </c>
      <c r="C128" s="133" t="s">
        <v>2257</v>
      </c>
      <c r="D128" s="328">
        <v>90</v>
      </c>
      <c r="E128" s="423">
        <f t="shared" si="14"/>
        <v>85.186046511627936</v>
      </c>
      <c r="F128" s="423">
        <v>85.186046511627936</v>
      </c>
      <c r="G128" s="336">
        <f t="shared" si="15"/>
        <v>364.4232558139534</v>
      </c>
      <c r="H128" s="336">
        <f t="shared" si="16"/>
        <v>387.82325581395349</v>
      </c>
      <c r="I128" s="248"/>
      <c r="J128" s="248"/>
      <c r="K128" s="336">
        <f t="shared" si="17"/>
        <v>331.77209302325582</v>
      </c>
      <c r="L128" s="336">
        <f t="shared" si="18"/>
        <v>355.17209302325574</v>
      </c>
      <c r="M128" s="247"/>
      <c r="N128" s="248"/>
      <c r="O128" s="248"/>
      <c r="P128" s="248"/>
      <c r="Q128" s="248"/>
      <c r="R128" s="47"/>
    </row>
    <row r="129" spans="1:18" ht="12.75">
      <c r="A129" s="248">
        <v>65</v>
      </c>
      <c r="B129" s="312" t="s">
        <v>2266</v>
      </c>
      <c r="C129" s="133" t="s">
        <v>2257</v>
      </c>
      <c r="D129" s="328">
        <v>180</v>
      </c>
      <c r="E129" s="423">
        <f t="shared" si="14"/>
        <v>98.609302325581424</v>
      </c>
      <c r="F129" s="423">
        <v>98.609302325581424</v>
      </c>
      <c r="G129" s="336">
        <f t="shared" si="15"/>
        <v>377.84651162790692</v>
      </c>
      <c r="H129" s="336">
        <f t="shared" si="16"/>
        <v>401.24651162790701</v>
      </c>
      <c r="I129" s="248"/>
      <c r="J129" s="248"/>
      <c r="K129" s="336">
        <f t="shared" si="17"/>
        <v>345.19534883720934</v>
      </c>
      <c r="L129" s="336">
        <f t="shared" si="18"/>
        <v>368.59534883720926</v>
      </c>
      <c r="M129" s="247"/>
      <c r="N129" s="248"/>
      <c r="O129" s="248"/>
      <c r="P129" s="248"/>
      <c r="Q129" s="248"/>
      <c r="R129" s="47"/>
    </row>
    <row r="130" spans="1:18" ht="12.75">
      <c r="A130" s="248">
        <v>80</v>
      </c>
      <c r="B130" s="312" t="s">
        <v>2267</v>
      </c>
      <c r="C130" s="133" t="s">
        <v>2257</v>
      </c>
      <c r="D130" s="282">
        <v>300</v>
      </c>
      <c r="E130" s="423">
        <f t="shared" si="14"/>
        <v>129.58604651162796</v>
      </c>
      <c r="F130" s="229">
        <v>129.58604651162796</v>
      </c>
      <c r="G130" s="336">
        <f t="shared" si="15"/>
        <v>408.82325581395344</v>
      </c>
      <c r="H130" s="336">
        <f t="shared" si="16"/>
        <v>432.22325581395353</v>
      </c>
      <c r="I130" s="248"/>
      <c r="J130" s="248"/>
      <c r="K130" s="336">
        <f t="shared" si="17"/>
        <v>376.17209302325585</v>
      </c>
      <c r="L130" s="336">
        <f t="shared" si="18"/>
        <v>399.57209302325577</v>
      </c>
      <c r="M130" s="247"/>
      <c r="N130" s="248"/>
      <c r="O130" s="248"/>
      <c r="P130" s="248"/>
      <c r="Q130" s="248"/>
      <c r="R130" s="47"/>
    </row>
    <row r="131" spans="1:18" ht="12.75">
      <c r="A131" s="248">
        <v>100</v>
      </c>
      <c r="B131" s="312" t="s">
        <v>2268</v>
      </c>
      <c r="C131" s="133" t="s">
        <v>2257</v>
      </c>
      <c r="D131" s="282">
        <v>580</v>
      </c>
      <c r="E131" s="423">
        <f t="shared" si="14"/>
        <v>167.2744186046512</v>
      </c>
      <c r="F131" s="229">
        <v>167.2744186046512</v>
      </c>
      <c r="G131" s="248"/>
      <c r="H131" s="248"/>
      <c r="I131" s="336">
        <f>$I$123+E131</f>
        <v>690.30697674418593</v>
      </c>
      <c r="J131" s="336">
        <f>$J$123+E131</f>
        <v>721.32558139534876</v>
      </c>
      <c r="K131" s="248"/>
      <c r="L131" s="248"/>
      <c r="M131" s="336">
        <f>$M$123+E131</f>
        <v>626.63720930232557</v>
      </c>
      <c r="N131" s="336">
        <f>$N$123+E131</f>
        <v>657.11162790697676</v>
      </c>
      <c r="O131" s="336">
        <f>$O$123+E131</f>
        <v>629.90232558139519</v>
      </c>
      <c r="P131" s="247"/>
      <c r="Q131" s="247"/>
      <c r="R131" s="47"/>
    </row>
    <row r="132" spans="1:18" ht="12.75">
      <c r="A132" s="248">
        <v>125</v>
      </c>
      <c r="B132" s="312" t="s">
        <v>2269</v>
      </c>
      <c r="C132" s="133" t="s">
        <v>2257</v>
      </c>
      <c r="D132" s="282">
        <v>820</v>
      </c>
      <c r="E132" s="423">
        <f t="shared" si="14"/>
        <v>189.99069767441864</v>
      </c>
      <c r="F132" s="229">
        <v>189.99069767441864</v>
      </c>
      <c r="G132" s="248"/>
      <c r="H132" s="248"/>
      <c r="I132" s="248"/>
      <c r="J132" s="248"/>
      <c r="K132" s="248"/>
      <c r="L132" s="248"/>
      <c r="M132" s="248"/>
      <c r="N132" s="248"/>
      <c r="O132" s="336">
        <f>$O$123+E132</f>
        <v>652.61860465116274</v>
      </c>
      <c r="P132" s="336">
        <f>$P$123+E132</f>
        <v>1033.7813953488376</v>
      </c>
      <c r="Q132" s="336">
        <f>$Q$123+E132</f>
        <v>1029.9767441860467</v>
      </c>
      <c r="R132" s="47"/>
    </row>
    <row r="133" spans="1:18" ht="12.75">
      <c r="A133" s="248">
        <v>150</v>
      </c>
      <c r="B133" s="450" t="s">
        <v>2270</v>
      </c>
      <c r="C133" s="133" t="s">
        <v>2257</v>
      </c>
      <c r="D133" s="282">
        <v>1600</v>
      </c>
      <c r="E133" s="449">
        <f t="shared" si="14"/>
        <v>208.06046511627912</v>
      </c>
      <c r="F133" s="229">
        <v>208.06046511627912</v>
      </c>
      <c r="G133" s="248"/>
      <c r="H133" s="248"/>
      <c r="I133" s="248"/>
      <c r="J133" s="248"/>
      <c r="K133" s="248"/>
      <c r="L133" s="248"/>
      <c r="M133" s="248"/>
      <c r="N133" s="248"/>
      <c r="O133" s="247"/>
      <c r="P133" s="336">
        <f>$P$123+E133</f>
        <v>1051.851162790698</v>
      </c>
      <c r="Q133" s="336">
        <f>$Q$123+E133</f>
        <v>1048.0465116279072</v>
      </c>
      <c r="R133" s="47"/>
    </row>
    <row r="134" spans="1:18" ht="12.75">
      <c r="A134" s="330"/>
      <c r="B134" s="27"/>
      <c r="C134" s="27"/>
      <c r="D134" s="45"/>
      <c r="E134" s="46"/>
      <c r="F134" s="46"/>
      <c r="G134" s="47"/>
      <c r="H134" s="47"/>
      <c r="I134" s="47"/>
      <c r="J134" s="47"/>
      <c r="K134" s="47"/>
      <c r="L134" s="47"/>
      <c r="M134" s="47"/>
      <c r="N134" s="47"/>
    </row>
    <row r="135" spans="1:18" ht="12.75">
      <c r="A135" s="330"/>
      <c r="B135" s="27"/>
      <c r="C135" s="27"/>
      <c r="D135" s="45"/>
      <c r="E135" s="46"/>
      <c r="F135" s="46"/>
      <c r="G135" s="47"/>
      <c r="H135" s="47"/>
      <c r="I135" s="47"/>
      <c r="J135" s="47"/>
      <c r="K135" s="47"/>
      <c r="L135" s="47"/>
      <c r="M135" s="47"/>
      <c r="N135" s="47"/>
    </row>
    <row r="136" spans="1:18" ht="15.75">
      <c r="A136" s="269" t="s">
        <v>3230</v>
      </c>
      <c r="B136" s="27"/>
      <c r="C136" s="27"/>
      <c r="D136" s="45"/>
      <c r="E136" s="46"/>
      <c r="F136" s="46"/>
      <c r="G136" s="47"/>
      <c r="H136" s="47"/>
      <c r="I136" s="47"/>
      <c r="J136" s="47"/>
      <c r="K136" s="47"/>
      <c r="L136" s="47"/>
      <c r="M136" s="47"/>
      <c r="N136" s="47"/>
    </row>
    <row r="137" spans="1:18" ht="12.75">
      <c r="A137" s="330"/>
      <c r="B137" s="27"/>
      <c r="C137" s="27"/>
      <c r="D137" s="45"/>
      <c r="E137" s="46"/>
      <c r="F137" s="46"/>
      <c r="G137" s="47"/>
      <c r="H137" s="47"/>
      <c r="I137" s="47"/>
      <c r="J137" s="47"/>
      <c r="K137" s="47"/>
      <c r="L137" s="47"/>
      <c r="M137" s="47"/>
      <c r="N137" s="47"/>
    </row>
    <row r="138" spans="1:18" ht="12.75">
      <c r="A138" s="530" t="s">
        <v>157</v>
      </c>
      <c r="B138" s="612" t="s">
        <v>678</v>
      </c>
      <c r="C138" s="530" t="s">
        <v>1345</v>
      </c>
      <c r="D138" s="578" t="s">
        <v>159</v>
      </c>
      <c r="E138" s="586" t="s">
        <v>679</v>
      </c>
      <c r="F138" s="586" t="s">
        <v>679</v>
      </c>
      <c r="G138" s="554" t="s">
        <v>1870</v>
      </c>
      <c r="H138" s="555"/>
      <c r="I138" s="555"/>
      <c r="J138" s="555"/>
      <c r="K138" s="555"/>
      <c r="L138" s="555"/>
      <c r="M138" s="555"/>
      <c r="N138" s="555"/>
      <c r="O138" s="555"/>
      <c r="P138" s="555"/>
      <c r="Q138" s="555"/>
      <c r="R138" s="556"/>
    </row>
    <row r="139" spans="1:18" ht="12.75">
      <c r="A139" s="531"/>
      <c r="B139" s="613"/>
      <c r="C139" s="531"/>
      <c r="D139" s="579"/>
      <c r="E139" s="588"/>
      <c r="F139" s="588"/>
      <c r="G139" s="537" t="s">
        <v>2286</v>
      </c>
      <c r="H139" s="538"/>
      <c r="I139" s="538"/>
      <c r="J139" s="538"/>
      <c r="K139" s="538"/>
      <c r="L139" s="538"/>
      <c r="M139" s="538"/>
      <c r="N139" s="538"/>
      <c r="O139" s="538"/>
      <c r="P139" s="538"/>
      <c r="Q139" s="538"/>
      <c r="R139" s="539"/>
    </row>
    <row r="140" spans="1:18" ht="12.75">
      <c r="A140" s="531"/>
      <c r="B140" s="613"/>
      <c r="C140" s="531"/>
      <c r="D140" s="579"/>
      <c r="E140" s="588"/>
      <c r="F140" s="588"/>
      <c r="G140" s="537" t="s">
        <v>2280</v>
      </c>
      <c r="H140" s="538"/>
      <c r="I140" s="538"/>
      <c r="J140" s="538"/>
      <c r="K140" s="538"/>
      <c r="L140" s="538"/>
      <c r="M140" s="538"/>
      <c r="N140" s="538"/>
      <c r="O140" s="538"/>
      <c r="P140" s="538"/>
      <c r="Q140" s="538"/>
      <c r="R140" s="539"/>
    </row>
    <row r="141" spans="1:18" ht="12.75">
      <c r="A141" s="531"/>
      <c r="B141" s="613"/>
      <c r="C141" s="531"/>
      <c r="D141" s="579"/>
      <c r="E141" s="588"/>
      <c r="F141" s="588"/>
      <c r="G141" s="537" t="s">
        <v>1878</v>
      </c>
      <c r="H141" s="538"/>
      <c r="I141" s="538"/>
      <c r="J141" s="538"/>
      <c r="K141" s="538"/>
      <c r="L141" s="538"/>
      <c r="M141" s="538"/>
      <c r="N141" s="538"/>
      <c r="O141" s="538"/>
      <c r="P141" s="538"/>
      <c r="Q141" s="538"/>
      <c r="R141" s="539"/>
    </row>
    <row r="142" spans="1:18" ht="75" customHeight="1">
      <c r="A142" s="531"/>
      <c r="B142" s="613"/>
      <c r="C142" s="531"/>
      <c r="D142" s="579"/>
      <c r="E142" s="588"/>
      <c r="F142" s="588"/>
      <c r="G142" s="263" t="s">
        <v>517</v>
      </c>
      <c r="H142" s="263" t="s">
        <v>2281</v>
      </c>
      <c r="I142" s="263" t="s">
        <v>2282</v>
      </c>
      <c r="J142" s="263" t="s">
        <v>2283</v>
      </c>
      <c r="K142" s="263" t="s">
        <v>2284</v>
      </c>
      <c r="L142" s="263" t="s">
        <v>2285</v>
      </c>
      <c r="M142" s="263" t="s">
        <v>2287</v>
      </c>
      <c r="N142" s="263" t="s">
        <v>2288</v>
      </c>
      <c r="O142" s="263" t="s">
        <v>2289</v>
      </c>
      <c r="P142" s="263" t="s">
        <v>2290</v>
      </c>
      <c r="Q142" s="263" t="s">
        <v>2291</v>
      </c>
      <c r="R142" s="263" t="s">
        <v>2292</v>
      </c>
    </row>
    <row r="143" spans="1:18" ht="12.75">
      <c r="A143" s="596" t="s">
        <v>1951</v>
      </c>
      <c r="B143" s="596"/>
      <c r="C143" s="596"/>
      <c r="D143" s="596"/>
      <c r="E143" s="596"/>
      <c r="F143" s="426"/>
      <c r="G143" s="283" t="s">
        <v>2293</v>
      </c>
      <c r="H143" s="283" t="s">
        <v>2293</v>
      </c>
      <c r="I143" s="283" t="s">
        <v>2293</v>
      </c>
      <c r="J143" s="283" t="s">
        <v>2293</v>
      </c>
      <c r="K143" s="283" t="s">
        <v>2293</v>
      </c>
      <c r="L143" s="283" t="s">
        <v>2293</v>
      </c>
      <c r="M143" s="283" t="s">
        <v>2293</v>
      </c>
      <c r="N143" s="283" t="s">
        <v>2293</v>
      </c>
      <c r="O143" s="283" t="s">
        <v>2293</v>
      </c>
      <c r="P143" s="283" t="s">
        <v>2293</v>
      </c>
      <c r="Q143" s="283" t="s">
        <v>2293</v>
      </c>
      <c r="R143" s="283" t="s">
        <v>2228</v>
      </c>
    </row>
    <row r="144" spans="1:18" ht="12.75">
      <c r="A144" s="596" t="s">
        <v>2238</v>
      </c>
      <c r="B144" s="596"/>
      <c r="C144" s="596"/>
      <c r="D144" s="596"/>
      <c r="E144" s="596"/>
      <c r="F144" s="426"/>
      <c r="G144" s="248">
        <v>2</v>
      </c>
      <c r="H144" s="248">
        <v>2</v>
      </c>
      <c r="I144" s="248">
        <v>2</v>
      </c>
      <c r="J144" s="248">
        <v>2</v>
      </c>
      <c r="K144" s="248">
        <v>2</v>
      </c>
      <c r="L144" s="248">
        <v>2</v>
      </c>
      <c r="M144" s="248">
        <v>2</v>
      </c>
      <c r="N144" s="248">
        <v>2</v>
      </c>
      <c r="O144" s="248">
        <v>2</v>
      </c>
      <c r="P144" s="248">
        <v>2</v>
      </c>
      <c r="Q144" s="248">
        <v>2</v>
      </c>
      <c r="R144" s="248">
        <v>2</v>
      </c>
    </row>
    <row r="145" spans="1:18" ht="12.75">
      <c r="A145" s="596" t="s">
        <v>676</v>
      </c>
      <c r="B145" s="596"/>
      <c r="C145" s="596"/>
      <c r="D145" s="596"/>
      <c r="E145" s="620"/>
      <c r="F145" s="428"/>
      <c r="G145" s="597" t="s">
        <v>682</v>
      </c>
      <c r="H145" s="598"/>
      <c r="I145" s="598"/>
      <c r="J145" s="598"/>
      <c r="K145" s="598"/>
      <c r="L145" s="598"/>
      <c r="M145" s="598"/>
      <c r="N145" s="598"/>
      <c r="O145" s="598"/>
      <c r="P145" s="598"/>
      <c r="Q145" s="598"/>
      <c r="R145" s="599"/>
    </row>
    <row r="146" spans="1:18" ht="12.75">
      <c r="A146" s="596" t="s">
        <v>2239</v>
      </c>
      <c r="B146" s="596"/>
      <c r="C146" s="596"/>
      <c r="D146" s="596"/>
      <c r="E146" s="620"/>
      <c r="F146" s="428"/>
      <c r="G146" s="248">
        <v>35</v>
      </c>
      <c r="H146" s="248">
        <v>90</v>
      </c>
      <c r="I146" s="248">
        <v>150</v>
      </c>
      <c r="J146" s="248">
        <v>400</v>
      </c>
      <c r="K146" s="248">
        <v>500</v>
      </c>
      <c r="L146" s="248">
        <v>650</v>
      </c>
      <c r="M146" s="248">
        <v>1000</v>
      </c>
      <c r="N146" s="248">
        <v>1500</v>
      </c>
      <c r="O146" s="248">
        <v>2000</v>
      </c>
      <c r="P146" s="248">
        <v>2500</v>
      </c>
      <c r="Q146" s="248">
        <v>3000</v>
      </c>
      <c r="R146" s="248">
        <v>3500</v>
      </c>
    </row>
    <row r="147" spans="1:18" ht="12.75">
      <c r="A147" s="596" t="s">
        <v>1910</v>
      </c>
      <c r="B147" s="596"/>
      <c r="C147" s="596"/>
      <c r="D147" s="596"/>
      <c r="E147" s="620"/>
      <c r="F147" s="428"/>
      <c r="G147" s="248">
        <v>13</v>
      </c>
      <c r="H147" s="248">
        <v>17</v>
      </c>
      <c r="I147" s="248">
        <v>26</v>
      </c>
      <c r="J147" s="248">
        <v>18</v>
      </c>
      <c r="K147" s="248">
        <v>25</v>
      </c>
      <c r="L147" s="248">
        <v>31</v>
      </c>
      <c r="M147" s="248">
        <v>55</v>
      </c>
      <c r="N147" s="248">
        <v>55</v>
      </c>
      <c r="O147" s="248">
        <v>70</v>
      </c>
      <c r="P147" s="248">
        <v>70</v>
      </c>
      <c r="Q147" s="248">
        <v>70</v>
      </c>
      <c r="R147" s="248">
        <v>70</v>
      </c>
    </row>
    <row r="148" spans="1:18" ht="12.75" hidden="1">
      <c r="A148" s="516" t="s">
        <v>190</v>
      </c>
      <c r="B148" s="516"/>
      <c r="C148" s="516"/>
      <c r="D148" s="516"/>
      <c r="E148" s="617"/>
      <c r="F148" s="429"/>
      <c r="G148" s="337">
        <v>460.38837209302324</v>
      </c>
      <c r="H148" s="337">
        <v>1096.4441860465117</v>
      </c>
      <c r="I148" s="337">
        <v>1235.5813953488373</v>
      </c>
      <c r="J148" s="337">
        <v>1602.5302325581401</v>
      </c>
      <c r="K148" s="337">
        <v>1796.651162790698</v>
      </c>
      <c r="L148" s="337">
        <v>2289.1813953488377</v>
      </c>
      <c r="M148" s="337">
        <v>2668.6465116279078</v>
      </c>
      <c r="N148" s="337">
        <v>3242.2325581395362</v>
      </c>
      <c r="O148" s="337">
        <v>3760.576744186048</v>
      </c>
      <c r="P148" s="337">
        <v>4251.0418604651177</v>
      </c>
      <c r="Q148" s="337">
        <v>5014.1023255813961</v>
      </c>
      <c r="R148" s="337">
        <v>5940.8232558139553</v>
      </c>
    </row>
    <row r="149" spans="1:18" ht="12.75">
      <c r="A149" s="601" t="s">
        <v>190</v>
      </c>
      <c r="B149" s="601"/>
      <c r="C149" s="601"/>
      <c r="D149" s="601"/>
      <c r="E149" s="619"/>
      <c r="F149" s="440"/>
      <c r="G149" s="441">
        <f t="shared" ref="G149:R149" si="19">G148*(1+$R$8)*(1-$R$7)</f>
        <v>460.38837209302324</v>
      </c>
      <c r="H149" s="441">
        <f t="shared" si="19"/>
        <v>1096.4441860465117</v>
      </c>
      <c r="I149" s="441">
        <f t="shared" si="19"/>
        <v>1235.5813953488373</v>
      </c>
      <c r="J149" s="441">
        <f t="shared" si="19"/>
        <v>1602.5302325581401</v>
      </c>
      <c r="K149" s="441">
        <f t="shared" si="19"/>
        <v>1796.651162790698</v>
      </c>
      <c r="L149" s="441">
        <f t="shared" si="19"/>
        <v>2289.1813953488377</v>
      </c>
      <c r="M149" s="441">
        <f t="shared" si="19"/>
        <v>2668.6465116279078</v>
      </c>
      <c r="N149" s="441">
        <f t="shared" si="19"/>
        <v>3242.2325581395362</v>
      </c>
      <c r="O149" s="441">
        <f t="shared" si="19"/>
        <v>3760.576744186048</v>
      </c>
      <c r="P149" s="441">
        <f t="shared" si="19"/>
        <v>4251.0418604651177</v>
      </c>
      <c r="Q149" s="441">
        <f t="shared" si="19"/>
        <v>5014.1023255813961</v>
      </c>
      <c r="R149" s="441">
        <f t="shared" si="19"/>
        <v>5940.8232558139553</v>
      </c>
    </row>
    <row r="150" spans="1:18" ht="12.75">
      <c r="A150" s="601" t="s">
        <v>680</v>
      </c>
      <c r="B150" s="601"/>
      <c r="C150" s="601"/>
      <c r="D150" s="601"/>
      <c r="E150" s="619"/>
      <c r="F150" s="440"/>
      <c r="G150" s="441"/>
      <c r="H150" s="441"/>
      <c r="I150" s="441"/>
      <c r="J150" s="441"/>
      <c r="K150" s="441"/>
      <c r="L150" s="441">
        <f t="shared" ref="L150:R150" si="20">80*(1+$R$8)*(1-$R$7)</f>
        <v>80</v>
      </c>
      <c r="M150" s="441">
        <f t="shared" si="20"/>
        <v>80</v>
      </c>
      <c r="N150" s="441">
        <f t="shared" si="20"/>
        <v>80</v>
      </c>
      <c r="O150" s="441">
        <f t="shared" si="20"/>
        <v>80</v>
      </c>
      <c r="P150" s="441">
        <f t="shared" si="20"/>
        <v>80</v>
      </c>
      <c r="Q150" s="441">
        <f t="shared" si="20"/>
        <v>80</v>
      </c>
      <c r="R150" s="441">
        <f t="shared" si="20"/>
        <v>80</v>
      </c>
    </row>
    <row r="151" spans="1:18" ht="12.75">
      <c r="A151" s="516" t="s">
        <v>681</v>
      </c>
      <c r="B151" s="516"/>
      <c r="C151" s="516"/>
      <c r="D151" s="516"/>
      <c r="E151" s="617"/>
      <c r="F151" s="429"/>
      <c r="G151" s="337">
        <f t="shared" ref="G151:R151" si="21">G149+G150</f>
        <v>460.38837209302324</v>
      </c>
      <c r="H151" s="337">
        <f t="shared" si="21"/>
        <v>1096.4441860465117</v>
      </c>
      <c r="I151" s="337">
        <f t="shared" si="21"/>
        <v>1235.5813953488373</v>
      </c>
      <c r="J151" s="337">
        <f t="shared" si="21"/>
        <v>1602.5302325581401</v>
      </c>
      <c r="K151" s="337">
        <f t="shared" si="21"/>
        <v>1796.651162790698</v>
      </c>
      <c r="L151" s="337">
        <f t="shared" si="21"/>
        <v>2369.1813953488377</v>
      </c>
      <c r="M151" s="337">
        <f t="shared" si="21"/>
        <v>2748.6465116279078</v>
      </c>
      <c r="N151" s="337">
        <f t="shared" si="21"/>
        <v>3322.2325581395362</v>
      </c>
      <c r="O151" s="337">
        <f t="shared" si="21"/>
        <v>3840.576744186048</v>
      </c>
      <c r="P151" s="337">
        <f t="shared" si="21"/>
        <v>4331.0418604651177</v>
      </c>
      <c r="Q151" s="337">
        <f t="shared" si="21"/>
        <v>5094.1023255813961</v>
      </c>
      <c r="R151" s="337">
        <f t="shared" si="21"/>
        <v>6020.8232558139553</v>
      </c>
    </row>
    <row r="152" spans="1:18" ht="12.75">
      <c r="A152" s="318"/>
      <c r="B152" s="318"/>
      <c r="C152" s="318"/>
      <c r="D152" s="318"/>
      <c r="E152" s="318"/>
      <c r="F152" s="318"/>
      <c r="G152" s="413"/>
      <c r="H152" s="46"/>
      <c r="I152" s="46"/>
      <c r="J152" s="46"/>
      <c r="K152" s="46"/>
      <c r="L152" s="46"/>
      <c r="M152" s="46"/>
      <c r="N152" s="46"/>
      <c r="O152" s="46"/>
      <c r="P152" s="46"/>
      <c r="Q152" s="47"/>
      <c r="R152" s="414"/>
    </row>
    <row r="153" spans="1:18" ht="12.75">
      <c r="A153" s="248">
        <v>25</v>
      </c>
      <c r="B153" s="312" t="s">
        <v>2262</v>
      </c>
      <c r="C153" s="133" t="s">
        <v>2257</v>
      </c>
      <c r="D153" s="328">
        <v>45</v>
      </c>
      <c r="E153" s="423">
        <f t="shared" ref="E153:E170" si="22">F153*(1+$R$8)*(1-$R$7)</f>
        <v>66.600000000000023</v>
      </c>
      <c r="F153" s="411">
        <v>66.600000000000023</v>
      </c>
      <c r="G153" s="336">
        <f t="shared" ref="G153:G159" si="23">$G$151+E153</f>
        <v>526.98837209302326</v>
      </c>
      <c r="H153" s="248"/>
      <c r="I153" s="248"/>
      <c r="J153" s="248"/>
      <c r="K153" s="248"/>
      <c r="L153" s="248"/>
      <c r="M153" s="248"/>
      <c r="N153" s="248"/>
      <c r="O153" s="248"/>
      <c r="P153" s="248"/>
      <c r="Q153" s="248"/>
      <c r="R153" s="248"/>
    </row>
    <row r="154" spans="1:18" ht="12.75">
      <c r="A154" s="248">
        <v>32</v>
      </c>
      <c r="B154" s="312" t="s">
        <v>2263</v>
      </c>
      <c r="C154" s="133" t="s">
        <v>2257</v>
      </c>
      <c r="D154" s="328">
        <v>55</v>
      </c>
      <c r="E154" s="466">
        <f t="shared" si="22"/>
        <v>72.279069767441882</v>
      </c>
      <c r="F154" s="411">
        <v>72.279069767441882</v>
      </c>
      <c r="G154" s="336">
        <f t="shared" si="23"/>
        <v>532.66744186046515</v>
      </c>
      <c r="H154" s="248"/>
      <c r="I154" s="248"/>
      <c r="J154" s="248"/>
      <c r="K154" s="248"/>
      <c r="L154" s="248"/>
      <c r="M154" s="248"/>
      <c r="N154" s="248"/>
      <c r="O154" s="248"/>
      <c r="P154" s="248"/>
      <c r="Q154" s="248"/>
      <c r="R154" s="248"/>
    </row>
    <row r="155" spans="1:18" ht="12.75">
      <c r="A155" s="248">
        <v>40</v>
      </c>
      <c r="B155" s="312" t="s">
        <v>2264</v>
      </c>
      <c r="C155" s="133" t="s">
        <v>2257</v>
      </c>
      <c r="D155" s="328">
        <v>70</v>
      </c>
      <c r="E155" s="466">
        <f t="shared" si="22"/>
        <v>79.506976744186076</v>
      </c>
      <c r="F155" s="411">
        <v>79.506976744186076</v>
      </c>
      <c r="G155" s="336">
        <f t="shared" si="23"/>
        <v>539.89534883720933</v>
      </c>
      <c r="H155" s="248"/>
      <c r="I155" s="248"/>
      <c r="J155" s="248"/>
      <c r="K155" s="248"/>
      <c r="L155" s="248"/>
      <c r="M155" s="248"/>
      <c r="N155" s="248"/>
      <c r="O155" s="248"/>
      <c r="P155" s="248"/>
      <c r="Q155" s="248"/>
      <c r="R155" s="248"/>
    </row>
    <row r="156" spans="1:18" ht="12.75">
      <c r="A156" s="248">
        <v>50</v>
      </c>
      <c r="B156" s="312" t="s">
        <v>2265</v>
      </c>
      <c r="C156" s="133" t="s">
        <v>2257</v>
      </c>
      <c r="D156" s="328">
        <v>90</v>
      </c>
      <c r="E156" s="466">
        <f t="shared" si="22"/>
        <v>85.186046511627936</v>
      </c>
      <c r="F156" s="411">
        <v>85.186046511627936</v>
      </c>
      <c r="G156" s="336">
        <f t="shared" si="23"/>
        <v>545.57441860465121</v>
      </c>
      <c r="H156" s="248"/>
      <c r="I156" s="248"/>
      <c r="J156" s="248"/>
      <c r="K156" s="248"/>
      <c r="L156" s="248"/>
      <c r="M156" s="248"/>
      <c r="N156" s="248"/>
      <c r="O156" s="248"/>
      <c r="P156" s="248"/>
      <c r="Q156" s="248"/>
      <c r="R156" s="248"/>
    </row>
    <row r="157" spans="1:18" ht="12.75">
      <c r="A157" s="248">
        <v>65</v>
      </c>
      <c r="B157" s="312" t="s">
        <v>2266</v>
      </c>
      <c r="C157" s="133" t="s">
        <v>2257</v>
      </c>
      <c r="D157" s="328">
        <v>180</v>
      </c>
      <c r="E157" s="466">
        <f t="shared" si="22"/>
        <v>98.609302325581424</v>
      </c>
      <c r="F157" s="411">
        <v>98.609302325581424</v>
      </c>
      <c r="G157" s="336">
        <f t="shared" si="23"/>
        <v>558.99767441860467</v>
      </c>
      <c r="H157" s="248"/>
      <c r="I157" s="248"/>
      <c r="J157" s="248"/>
      <c r="K157" s="248"/>
      <c r="L157" s="248"/>
      <c r="M157" s="248"/>
      <c r="N157" s="248"/>
      <c r="O157" s="248"/>
      <c r="P157" s="248"/>
      <c r="Q157" s="248"/>
      <c r="R157" s="248"/>
    </row>
    <row r="158" spans="1:18" ht="12.75">
      <c r="A158" s="248">
        <v>80</v>
      </c>
      <c r="B158" s="312" t="s">
        <v>2267</v>
      </c>
      <c r="C158" s="133" t="s">
        <v>2257</v>
      </c>
      <c r="D158" s="282">
        <v>300</v>
      </c>
      <c r="E158" s="466">
        <f t="shared" si="22"/>
        <v>129.58604651162796</v>
      </c>
      <c r="F158" s="412">
        <v>129.58604651162796</v>
      </c>
      <c r="G158" s="336">
        <f t="shared" si="23"/>
        <v>589.97441860465119</v>
      </c>
      <c r="H158" s="248"/>
      <c r="I158" s="248"/>
      <c r="J158" s="248"/>
      <c r="K158" s="248"/>
      <c r="L158" s="248"/>
      <c r="M158" s="248"/>
      <c r="N158" s="248"/>
      <c r="O158" s="248"/>
      <c r="P158" s="248"/>
      <c r="Q158" s="248"/>
      <c r="R158" s="248"/>
    </row>
    <row r="159" spans="1:18" ht="12.75">
      <c r="A159" s="248">
        <v>100</v>
      </c>
      <c r="B159" s="312" t="s">
        <v>2268</v>
      </c>
      <c r="C159" s="133" t="s">
        <v>2257</v>
      </c>
      <c r="D159" s="282">
        <v>580</v>
      </c>
      <c r="E159" s="466">
        <f t="shared" si="22"/>
        <v>167.2744186046512</v>
      </c>
      <c r="F159" s="412">
        <v>167.2744186046512</v>
      </c>
      <c r="G159" s="336">
        <f t="shared" si="23"/>
        <v>627.66279069767438</v>
      </c>
      <c r="H159" s="248"/>
      <c r="I159" s="248"/>
      <c r="J159" s="248"/>
      <c r="K159" s="248"/>
      <c r="L159" s="248"/>
      <c r="M159" s="248"/>
      <c r="N159" s="248"/>
      <c r="O159" s="248"/>
      <c r="P159" s="248"/>
      <c r="Q159" s="248"/>
      <c r="R159" s="248"/>
    </row>
    <row r="160" spans="1:18" ht="12.75">
      <c r="A160" s="248">
        <v>125</v>
      </c>
      <c r="B160" s="312" t="s">
        <v>2269</v>
      </c>
      <c r="C160" s="133" t="s">
        <v>2257</v>
      </c>
      <c r="D160" s="282">
        <v>820</v>
      </c>
      <c r="E160" s="466">
        <f t="shared" si="22"/>
        <v>189.99069767441864</v>
      </c>
      <c r="F160" s="412">
        <v>189.99069767441864</v>
      </c>
      <c r="G160" s="248"/>
      <c r="H160" s="336">
        <f>$H$151+E160</f>
        <v>1286.4348837209304</v>
      </c>
      <c r="I160" s="336">
        <f>$I$151+E160</f>
        <v>1425.572093023256</v>
      </c>
      <c r="J160" s="248"/>
      <c r="K160" s="248"/>
      <c r="L160" s="248"/>
      <c r="M160" s="248"/>
      <c r="N160" s="248"/>
      <c r="O160" s="248"/>
      <c r="P160" s="248"/>
      <c r="Q160" s="248"/>
      <c r="R160" s="248"/>
    </row>
    <row r="161" spans="1:18" ht="12.75">
      <c r="A161" s="248">
        <v>150</v>
      </c>
      <c r="B161" s="312" t="s">
        <v>2270</v>
      </c>
      <c r="C161" s="133" t="s">
        <v>2257</v>
      </c>
      <c r="D161" s="282">
        <v>1600</v>
      </c>
      <c r="E161" s="466">
        <f t="shared" si="22"/>
        <v>208.06046511627912</v>
      </c>
      <c r="F161" s="412">
        <v>208.06046511627912</v>
      </c>
      <c r="G161" s="247"/>
      <c r="H161" s="336">
        <f>$H$151+E161</f>
        <v>1304.5046511627909</v>
      </c>
      <c r="I161" s="336">
        <f>$I$151+E161</f>
        <v>1443.6418604651165</v>
      </c>
      <c r="J161" s="247"/>
      <c r="K161" s="247"/>
      <c r="L161" s="247"/>
      <c r="M161" s="247"/>
      <c r="N161" s="247"/>
      <c r="O161" s="248"/>
      <c r="P161" s="248"/>
      <c r="Q161" s="248"/>
      <c r="R161" s="248"/>
    </row>
    <row r="162" spans="1:18" ht="12.75">
      <c r="A162" s="248">
        <v>200</v>
      </c>
      <c r="B162" s="312" t="s">
        <v>2271</v>
      </c>
      <c r="C162" s="133" t="s">
        <v>2257</v>
      </c>
      <c r="D162" s="282">
        <v>2900</v>
      </c>
      <c r="E162" s="466">
        <f t="shared" si="22"/>
        <v>326.28837209302333</v>
      </c>
      <c r="F162" s="412">
        <v>326.28837209302333</v>
      </c>
      <c r="G162" s="247"/>
      <c r="H162" s="247"/>
      <c r="I162" s="336">
        <f>$I$151+E162</f>
        <v>1561.8697674418606</v>
      </c>
      <c r="J162" s="247"/>
      <c r="K162" s="247"/>
      <c r="L162" s="247"/>
      <c r="M162" s="247"/>
      <c r="N162" s="247"/>
      <c r="O162" s="248"/>
      <c r="P162" s="248"/>
      <c r="Q162" s="248"/>
      <c r="R162" s="248"/>
    </row>
    <row r="163" spans="1:18" ht="12.75">
      <c r="A163" s="248">
        <v>250</v>
      </c>
      <c r="B163" s="312" t="s">
        <v>2272</v>
      </c>
      <c r="C163" s="133" t="s">
        <v>2257</v>
      </c>
      <c r="D163" s="282">
        <v>4400</v>
      </c>
      <c r="E163" s="466">
        <f t="shared" si="22"/>
        <v>484.78604651162811</v>
      </c>
      <c r="F163" s="412">
        <v>484.78604651162811</v>
      </c>
      <c r="G163" s="247"/>
      <c r="H163" s="247"/>
      <c r="I163" s="247"/>
      <c r="J163" s="336">
        <f>$J$151+E163</f>
        <v>2087.3162790697684</v>
      </c>
      <c r="K163" s="247"/>
      <c r="L163" s="247"/>
      <c r="M163" s="247"/>
      <c r="N163" s="247"/>
      <c r="O163" s="248"/>
      <c r="P163" s="248"/>
      <c r="Q163" s="248"/>
      <c r="R163" s="248"/>
    </row>
    <row r="164" spans="1:18" ht="12.75">
      <c r="A164" s="248">
        <v>300</v>
      </c>
      <c r="B164" s="312" t="s">
        <v>2273</v>
      </c>
      <c r="C164" s="133" t="s">
        <v>2257</v>
      </c>
      <c r="D164" s="282">
        <v>7300</v>
      </c>
      <c r="E164" s="466">
        <f t="shared" si="22"/>
        <v>702.65581395348863</v>
      </c>
      <c r="F164" s="412">
        <v>702.65581395348863</v>
      </c>
      <c r="G164" s="247"/>
      <c r="H164" s="247"/>
      <c r="I164" s="247"/>
      <c r="J164" s="336">
        <f>$J$151+E164</f>
        <v>2305.1860465116288</v>
      </c>
      <c r="K164" s="336">
        <f>$K$151+E164</f>
        <v>2499.3069767441866</v>
      </c>
      <c r="L164" s="247"/>
      <c r="M164" s="247"/>
      <c r="N164" s="247"/>
      <c r="O164" s="248"/>
      <c r="P164" s="248"/>
      <c r="Q164" s="248"/>
      <c r="R164" s="248"/>
    </row>
    <row r="165" spans="1:18" ht="12.75">
      <c r="A165" s="248">
        <v>350</v>
      </c>
      <c r="B165" s="312" t="s">
        <v>2274</v>
      </c>
      <c r="C165" s="133" t="s">
        <v>2257</v>
      </c>
      <c r="D165" s="282">
        <v>10900</v>
      </c>
      <c r="E165" s="466">
        <f t="shared" si="22"/>
        <v>940.144186046512</v>
      </c>
      <c r="F165" s="412">
        <v>940.144186046512</v>
      </c>
      <c r="G165" s="247"/>
      <c r="H165" s="247"/>
      <c r="I165" s="247"/>
      <c r="J165" s="247"/>
      <c r="K165" s="336">
        <f>$K$151+E165</f>
        <v>2736.79534883721</v>
      </c>
      <c r="L165" s="247"/>
      <c r="M165" s="247"/>
      <c r="N165" s="247"/>
      <c r="O165" s="248"/>
      <c r="P165" s="248"/>
      <c r="Q165" s="248"/>
      <c r="R165" s="248"/>
    </row>
    <row r="166" spans="1:18" ht="12.75">
      <c r="A166" s="248">
        <v>400</v>
      </c>
      <c r="B166" s="312" t="s">
        <v>2275</v>
      </c>
      <c r="C166" s="133" t="s">
        <v>2257</v>
      </c>
      <c r="D166" s="282">
        <v>14200</v>
      </c>
      <c r="E166" s="466">
        <f t="shared" si="22"/>
        <v>1511.1488372093027</v>
      </c>
      <c r="F166" s="412">
        <v>1511.1488372093027</v>
      </c>
      <c r="G166" s="247"/>
      <c r="H166" s="247"/>
      <c r="I166" s="247"/>
      <c r="J166" s="247"/>
      <c r="K166" s="247"/>
      <c r="L166" s="336">
        <f>$L$151+E166</f>
        <v>3880.3302325581403</v>
      </c>
      <c r="M166" s="336">
        <f>$M$151+E166</f>
        <v>4259.7953488372104</v>
      </c>
      <c r="N166" s="248"/>
      <c r="O166" s="248"/>
      <c r="P166" s="248"/>
      <c r="Q166" s="248"/>
      <c r="R166" s="329"/>
    </row>
    <row r="167" spans="1:18" ht="12.75">
      <c r="A167" s="248">
        <v>450</v>
      </c>
      <c r="B167" s="312" t="s">
        <v>2276</v>
      </c>
      <c r="C167" s="133" t="s">
        <v>2257</v>
      </c>
      <c r="D167" s="282">
        <v>18800</v>
      </c>
      <c r="E167" s="466">
        <f t="shared" si="22"/>
        <v>2475.5581395348845</v>
      </c>
      <c r="F167" s="412">
        <v>2475.5581395348845</v>
      </c>
      <c r="G167" s="247"/>
      <c r="H167" s="247"/>
      <c r="I167" s="247"/>
      <c r="J167" s="247"/>
      <c r="K167" s="247"/>
      <c r="L167" s="247"/>
      <c r="M167" s="336">
        <f>$M$151+E167</f>
        <v>5224.2046511627923</v>
      </c>
      <c r="N167" s="336">
        <f>$N$151+E167</f>
        <v>5797.7906976744207</v>
      </c>
      <c r="O167" s="248"/>
      <c r="P167" s="248"/>
      <c r="Q167" s="248"/>
      <c r="R167" s="329"/>
    </row>
    <row r="168" spans="1:18" ht="12.75">
      <c r="A168" s="248">
        <v>500</v>
      </c>
      <c r="B168" s="312" t="s">
        <v>2277</v>
      </c>
      <c r="C168" s="133" t="s">
        <v>2257</v>
      </c>
      <c r="D168" s="282">
        <v>24100</v>
      </c>
      <c r="E168" s="466">
        <f t="shared" si="22"/>
        <v>3757.4790697674425</v>
      </c>
      <c r="F168" s="412">
        <v>3757.4790697674425</v>
      </c>
      <c r="G168" s="247"/>
      <c r="H168" s="247"/>
      <c r="I168" s="247"/>
      <c r="J168" s="247"/>
      <c r="K168" s="247"/>
      <c r="L168" s="247"/>
      <c r="M168" s="247"/>
      <c r="N168" s="336">
        <f>$N$151+E168</f>
        <v>7079.7116279069787</v>
      </c>
      <c r="O168" s="336">
        <f>$O$151+E168</f>
        <v>7598.0558139534905</v>
      </c>
      <c r="P168" s="248"/>
      <c r="Q168" s="248"/>
      <c r="R168" s="329"/>
    </row>
    <row r="169" spans="1:18" ht="12.75">
      <c r="A169" s="248">
        <v>600</v>
      </c>
      <c r="B169" s="312" t="s">
        <v>2278</v>
      </c>
      <c r="C169" s="133" t="s">
        <v>2257</v>
      </c>
      <c r="D169" s="282">
        <v>37300</v>
      </c>
      <c r="E169" s="466">
        <f t="shared" si="22"/>
        <v>6229.4232558139556</v>
      </c>
      <c r="F169" s="412">
        <v>6229.4232558139556</v>
      </c>
      <c r="G169" s="247"/>
      <c r="H169" s="247"/>
      <c r="I169" s="247"/>
      <c r="J169" s="247"/>
      <c r="K169" s="247"/>
      <c r="L169" s="247"/>
      <c r="M169" s="247"/>
      <c r="N169" s="248"/>
      <c r="O169" s="247"/>
      <c r="P169" s="336">
        <f>$P$151+E169</f>
        <v>10560.465116279072</v>
      </c>
      <c r="Q169" s="336">
        <f>$Q$151+E169</f>
        <v>11323.525581395352</v>
      </c>
      <c r="R169" s="336">
        <f>$R$151+E169</f>
        <v>12250.246511627911</v>
      </c>
    </row>
    <row r="170" spans="1:18" ht="12.75">
      <c r="A170" s="248">
        <v>700</v>
      </c>
      <c r="B170" s="312" t="s">
        <v>2279</v>
      </c>
      <c r="C170" s="133" t="s">
        <v>2257</v>
      </c>
      <c r="D170" s="282">
        <v>42800</v>
      </c>
      <c r="E170" s="466">
        <f t="shared" si="22"/>
        <v>10105.130232558144</v>
      </c>
      <c r="F170" s="412">
        <v>10105.130232558144</v>
      </c>
      <c r="G170" s="247"/>
      <c r="H170" s="247"/>
      <c r="I170" s="247"/>
      <c r="J170" s="247"/>
      <c r="K170" s="247"/>
      <c r="L170" s="247"/>
      <c r="M170" s="247"/>
      <c r="N170" s="248"/>
      <c r="O170" s="248"/>
      <c r="P170" s="248"/>
      <c r="Q170" s="248"/>
      <c r="R170" s="336">
        <f>$R$151+E170</f>
        <v>16125.953488372099</v>
      </c>
    </row>
    <row r="171" spans="1:18" ht="12.75">
      <c r="A171" s="330"/>
      <c r="B171" s="27"/>
      <c r="C171" s="27"/>
      <c r="D171" s="45"/>
      <c r="E171" s="46"/>
      <c r="F171" s="46"/>
      <c r="G171" s="47"/>
      <c r="H171" s="47"/>
      <c r="I171" s="47"/>
      <c r="J171" s="47"/>
      <c r="K171" s="47"/>
      <c r="L171" s="47"/>
      <c r="M171" s="47"/>
      <c r="N171" s="47"/>
    </row>
    <row r="172" spans="1:18" ht="15">
      <c r="A172" s="338" t="s">
        <v>2294</v>
      </c>
      <c r="B172" s="27"/>
      <c r="C172" s="27"/>
      <c r="D172" s="45"/>
      <c r="E172" s="46"/>
      <c r="F172" s="46"/>
      <c r="G172" s="47"/>
      <c r="H172" s="47"/>
      <c r="I172" s="47"/>
      <c r="J172" s="47"/>
      <c r="K172" s="47"/>
      <c r="L172" s="47"/>
      <c r="M172" s="47"/>
      <c r="N172" s="47"/>
    </row>
    <row r="173" spans="1:18" ht="12.75">
      <c r="A173" s="330"/>
      <c r="B173" s="27"/>
      <c r="C173" s="27"/>
      <c r="D173" s="45"/>
      <c r="E173" s="46"/>
      <c r="F173" s="46"/>
      <c r="G173" s="47"/>
      <c r="H173" s="47"/>
      <c r="I173" s="47"/>
      <c r="J173" s="47"/>
      <c r="K173" s="47"/>
      <c r="L173" s="47"/>
      <c r="M173" s="47"/>
      <c r="N173" s="47"/>
    </row>
    <row r="174" spans="1:18" ht="12.75">
      <c r="A174" s="614" t="s">
        <v>2313</v>
      </c>
      <c r="B174" s="614"/>
      <c r="C174" s="614"/>
      <c r="D174" s="614"/>
      <c r="E174" s="614"/>
      <c r="F174" s="614"/>
      <c r="G174" s="614"/>
      <c r="H174" s="614"/>
      <c r="I174" s="614"/>
      <c r="J174" s="614"/>
      <c r="K174" s="614"/>
      <c r="L174" s="614"/>
      <c r="M174" s="614"/>
      <c r="N174" s="614"/>
      <c r="O174" s="614"/>
      <c r="P174" s="614"/>
      <c r="Q174" s="614"/>
      <c r="R174" s="614"/>
    </row>
    <row r="175" spans="1:18" ht="12.75">
      <c r="A175" s="248" t="s">
        <v>539</v>
      </c>
      <c r="B175" s="339" t="s">
        <v>514</v>
      </c>
      <c r="C175" s="133" t="s">
        <v>2257</v>
      </c>
      <c r="D175" s="328" t="s">
        <v>539</v>
      </c>
      <c r="E175" s="341">
        <f>F175*(1+$R$8)*(1-$R$7)</f>
        <v>460.38837209302324</v>
      </c>
      <c r="F175" s="341">
        <v>460.38837209302324</v>
      </c>
      <c r="G175" s="514" t="s">
        <v>2316</v>
      </c>
      <c r="H175" s="514"/>
      <c r="I175" s="514"/>
      <c r="J175" s="514"/>
      <c r="K175" s="514"/>
      <c r="L175" s="514"/>
      <c r="M175" s="514"/>
      <c r="N175" s="514"/>
      <c r="O175" s="514"/>
      <c r="P175" s="514"/>
      <c r="Q175" s="514"/>
      <c r="R175" s="514"/>
    </row>
    <row r="176" spans="1:18" ht="12.75">
      <c r="A176" s="248" t="s">
        <v>539</v>
      </c>
      <c r="B176" s="339" t="s">
        <v>2295</v>
      </c>
      <c r="C176" s="133" t="s">
        <v>2257</v>
      </c>
      <c r="D176" s="328" t="s">
        <v>539</v>
      </c>
      <c r="E176" s="341">
        <f>F176*(1+$R$8)*(1-$R$7)</f>
        <v>1096.4441860465117</v>
      </c>
      <c r="F176" s="341">
        <v>1096.4441860465117</v>
      </c>
      <c r="G176" s="514" t="s">
        <v>2317</v>
      </c>
      <c r="H176" s="514"/>
      <c r="I176" s="514"/>
      <c r="J176" s="514"/>
      <c r="K176" s="514"/>
      <c r="L176" s="514"/>
      <c r="M176" s="514"/>
      <c r="N176" s="514"/>
      <c r="O176" s="514"/>
      <c r="P176" s="514"/>
      <c r="Q176" s="514"/>
      <c r="R176" s="514"/>
    </row>
    <row r="177" spans="1:18" ht="12.75">
      <c r="A177" s="248" t="s">
        <v>539</v>
      </c>
      <c r="B177" s="339" t="s">
        <v>2296</v>
      </c>
      <c r="C177" s="133" t="s">
        <v>2257</v>
      </c>
      <c r="D177" s="328" t="s">
        <v>539</v>
      </c>
      <c r="E177" s="341">
        <f>F177*(1+$R$8)*(1-$R$7)</f>
        <v>1235.5813953488373</v>
      </c>
      <c r="F177" s="341">
        <v>1235.5813953488373</v>
      </c>
      <c r="G177" s="514" t="s">
        <v>2318</v>
      </c>
      <c r="H177" s="514"/>
      <c r="I177" s="514"/>
      <c r="J177" s="514"/>
      <c r="K177" s="514"/>
      <c r="L177" s="514"/>
      <c r="M177" s="514"/>
      <c r="N177" s="514"/>
      <c r="O177" s="514"/>
      <c r="P177" s="514"/>
      <c r="Q177" s="514"/>
      <c r="R177" s="514"/>
    </row>
    <row r="178" spans="1:18" ht="12.75">
      <c r="A178" s="248" t="s">
        <v>539</v>
      </c>
      <c r="B178" s="339" t="s">
        <v>2297</v>
      </c>
      <c r="C178" s="133" t="s">
        <v>2257</v>
      </c>
      <c r="D178" s="328" t="s">
        <v>539</v>
      </c>
      <c r="E178" s="341">
        <f>F178*(1+$R$8)*(1-$R$7)</f>
        <v>1602.5302325581401</v>
      </c>
      <c r="F178" s="341">
        <v>1602.5302325581401</v>
      </c>
      <c r="G178" s="514" t="s">
        <v>2319</v>
      </c>
      <c r="H178" s="514"/>
      <c r="I178" s="514"/>
      <c r="J178" s="514"/>
      <c r="K178" s="514"/>
      <c r="L178" s="514"/>
      <c r="M178" s="514"/>
      <c r="N178" s="514"/>
      <c r="O178" s="514"/>
      <c r="P178" s="514"/>
      <c r="Q178" s="514"/>
      <c r="R178" s="514"/>
    </row>
    <row r="179" spans="1:18" ht="12.75">
      <c r="A179" s="248" t="s">
        <v>539</v>
      </c>
      <c r="B179" s="339" t="s">
        <v>2298</v>
      </c>
      <c r="C179" s="133" t="s">
        <v>2257</v>
      </c>
      <c r="D179" s="328" t="s">
        <v>539</v>
      </c>
      <c r="E179" s="341">
        <f>F179*(1+$R$8)*(1-$R$7)</f>
        <v>1796.651162790698</v>
      </c>
      <c r="F179" s="341">
        <v>1796.651162790698</v>
      </c>
      <c r="G179" s="514" t="s">
        <v>2320</v>
      </c>
      <c r="H179" s="514"/>
      <c r="I179" s="514"/>
      <c r="J179" s="514"/>
      <c r="K179" s="514"/>
      <c r="L179" s="514"/>
      <c r="M179" s="514"/>
      <c r="N179" s="514"/>
      <c r="O179" s="514"/>
      <c r="P179" s="514"/>
      <c r="Q179" s="514"/>
      <c r="R179" s="514"/>
    </row>
    <row r="180" spans="1:18" ht="12.75">
      <c r="A180" s="615" t="s">
        <v>2314</v>
      </c>
      <c r="B180" s="615"/>
      <c r="C180" s="615"/>
      <c r="D180" s="615"/>
      <c r="E180" s="615"/>
      <c r="F180" s="615"/>
      <c r="G180" s="615"/>
      <c r="H180" s="615"/>
      <c r="I180" s="615"/>
      <c r="J180" s="615"/>
      <c r="K180" s="615"/>
      <c r="L180" s="615"/>
      <c r="M180" s="615"/>
      <c r="N180" s="615"/>
      <c r="O180" s="615"/>
      <c r="P180" s="615"/>
      <c r="Q180" s="615"/>
      <c r="R180" s="615"/>
    </row>
    <row r="181" spans="1:18" ht="12.75">
      <c r="A181" s="248" t="s">
        <v>539</v>
      </c>
      <c r="B181" s="339" t="s">
        <v>2299</v>
      </c>
      <c r="C181" s="133" t="s">
        <v>539</v>
      </c>
      <c r="D181" s="328" t="s">
        <v>539</v>
      </c>
      <c r="E181" s="341">
        <f>F181*(1+$R$8)*(1-$R$7)</f>
        <v>1975.8558139534885</v>
      </c>
      <c r="F181" s="341">
        <v>1975.8558139534885</v>
      </c>
      <c r="G181" s="514" t="s">
        <v>2317</v>
      </c>
      <c r="H181" s="514"/>
      <c r="I181" s="514"/>
      <c r="J181" s="514"/>
      <c r="K181" s="514"/>
      <c r="L181" s="514"/>
      <c r="M181" s="514"/>
      <c r="N181" s="514"/>
      <c r="O181" s="514"/>
      <c r="P181" s="514"/>
      <c r="Q181" s="514"/>
      <c r="R181" s="514"/>
    </row>
    <row r="182" spans="1:18" ht="12.75">
      <c r="A182" s="248" t="s">
        <v>539</v>
      </c>
      <c r="B182" s="339" t="s">
        <v>2300</v>
      </c>
      <c r="C182" s="133" t="s">
        <v>539</v>
      </c>
      <c r="D182" s="328" t="s">
        <v>539</v>
      </c>
      <c r="E182" s="341">
        <f>F182*(1+$R$8)*(1-$R$7)</f>
        <v>2114.4558139534888</v>
      </c>
      <c r="F182" s="341">
        <v>2114.4558139534888</v>
      </c>
      <c r="G182" s="514" t="s">
        <v>2318</v>
      </c>
      <c r="H182" s="514"/>
      <c r="I182" s="514"/>
      <c r="J182" s="514"/>
      <c r="K182" s="514"/>
      <c r="L182" s="514"/>
      <c r="M182" s="514"/>
      <c r="N182" s="514"/>
      <c r="O182" s="514"/>
      <c r="P182" s="514"/>
      <c r="Q182" s="514"/>
      <c r="R182" s="514"/>
    </row>
    <row r="183" spans="1:18" ht="12.75">
      <c r="A183" s="248" t="s">
        <v>539</v>
      </c>
      <c r="B183" s="339" t="s">
        <v>2301</v>
      </c>
      <c r="C183" s="133" t="s">
        <v>539</v>
      </c>
      <c r="D183" s="328" t="s">
        <v>539</v>
      </c>
      <c r="E183" s="341">
        <f>F183*(1+$R$8)*(1-$R$7)</f>
        <v>2447.1627906976751</v>
      </c>
      <c r="F183" s="341">
        <v>2447.1627906976751</v>
      </c>
      <c r="G183" s="514" t="s">
        <v>2319</v>
      </c>
      <c r="H183" s="514"/>
      <c r="I183" s="514"/>
      <c r="J183" s="514"/>
      <c r="K183" s="514"/>
      <c r="L183" s="514"/>
      <c r="M183" s="514"/>
      <c r="N183" s="514"/>
      <c r="O183" s="514"/>
      <c r="P183" s="514"/>
      <c r="Q183" s="514"/>
      <c r="R183" s="514"/>
    </row>
    <row r="184" spans="1:18" ht="12.75">
      <c r="A184" s="248" t="s">
        <v>539</v>
      </c>
      <c r="B184" s="339" t="s">
        <v>2302</v>
      </c>
      <c r="C184" s="133" t="s">
        <v>539</v>
      </c>
      <c r="D184" s="328" t="s">
        <v>539</v>
      </c>
      <c r="E184" s="341">
        <f>F184*(1+$R$8)*(1-$R$7)</f>
        <v>2641.2837209302334</v>
      </c>
      <c r="F184" s="341">
        <v>2641.2837209302334</v>
      </c>
      <c r="G184" s="514" t="s">
        <v>2320</v>
      </c>
      <c r="H184" s="514"/>
      <c r="I184" s="514"/>
      <c r="J184" s="514"/>
      <c r="K184" s="514"/>
      <c r="L184" s="514"/>
      <c r="M184" s="514"/>
      <c r="N184" s="514"/>
      <c r="O184" s="514"/>
      <c r="P184" s="514"/>
      <c r="Q184" s="514"/>
      <c r="R184" s="514"/>
    </row>
    <row r="185" spans="1:18" ht="12.75">
      <c r="A185" s="615" t="s">
        <v>2315</v>
      </c>
      <c r="B185" s="615"/>
      <c r="C185" s="615"/>
      <c r="D185" s="615"/>
      <c r="E185" s="615"/>
      <c r="F185" s="615"/>
      <c r="G185" s="615"/>
      <c r="H185" s="615"/>
      <c r="I185" s="615"/>
      <c r="J185" s="615"/>
      <c r="K185" s="615"/>
      <c r="L185" s="615"/>
      <c r="M185" s="615"/>
      <c r="N185" s="615"/>
      <c r="O185" s="615"/>
      <c r="P185" s="615"/>
      <c r="Q185" s="615"/>
      <c r="R185" s="615"/>
    </row>
    <row r="186" spans="1:18" ht="12.75">
      <c r="A186" s="248" t="s">
        <v>539</v>
      </c>
      <c r="B186" s="339" t="s">
        <v>2303</v>
      </c>
      <c r="C186" s="133" t="s">
        <v>2304</v>
      </c>
      <c r="D186" s="328" t="s">
        <v>539</v>
      </c>
      <c r="E186" s="341">
        <f t="shared" ref="E186:E196" si="24">F186*(1+$R$8)*(1-$R$7)</f>
        <v>2032.8000000000004</v>
      </c>
      <c r="F186" s="341">
        <v>2032.8000000000004</v>
      </c>
      <c r="G186" s="514" t="s">
        <v>2321</v>
      </c>
      <c r="H186" s="514"/>
      <c r="I186" s="514"/>
      <c r="J186" s="514"/>
      <c r="K186" s="514"/>
      <c r="L186" s="514"/>
      <c r="M186" s="514"/>
      <c r="N186" s="514"/>
      <c r="O186" s="514"/>
      <c r="P186" s="514"/>
      <c r="Q186" s="514"/>
      <c r="R186" s="514"/>
    </row>
    <row r="187" spans="1:18" ht="12.75">
      <c r="A187" s="248" t="s">
        <v>539</v>
      </c>
      <c r="B187" s="339" t="s">
        <v>683</v>
      </c>
      <c r="C187" s="133" t="s">
        <v>2304</v>
      </c>
      <c r="D187" s="328" t="s">
        <v>539</v>
      </c>
      <c r="E187" s="341">
        <f t="shared" si="24"/>
        <v>2171.4</v>
      </c>
      <c r="F187" s="341">
        <v>2171.4</v>
      </c>
      <c r="G187" s="514" t="s">
        <v>2322</v>
      </c>
      <c r="H187" s="514"/>
      <c r="I187" s="514"/>
      <c r="J187" s="514"/>
      <c r="K187" s="514"/>
      <c r="L187" s="514"/>
      <c r="M187" s="514"/>
      <c r="N187" s="514"/>
      <c r="O187" s="514"/>
      <c r="P187" s="514"/>
      <c r="Q187" s="514"/>
      <c r="R187" s="514"/>
    </row>
    <row r="188" spans="1:18" ht="12.75">
      <c r="A188" s="248" t="s">
        <v>539</v>
      </c>
      <c r="B188" s="339" t="s">
        <v>684</v>
      </c>
      <c r="C188" s="133" t="s">
        <v>2304</v>
      </c>
      <c r="D188" s="328" t="s">
        <v>539</v>
      </c>
      <c r="E188" s="341">
        <f t="shared" si="24"/>
        <v>2501.8883720930239</v>
      </c>
      <c r="F188" s="341">
        <v>2501.8883720930239</v>
      </c>
      <c r="G188" s="514" t="s">
        <v>2323</v>
      </c>
      <c r="H188" s="514"/>
      <c r="I188" s="514"/>
      <c r="J188" s="514"/>
      <c r="K188" s="514"/>
      <c r="L188" s="514"/>
      <c r="M188" s="514"/>
      <c r="N188" s="514"/>
      <c r="O188" s="514"/>
      <c r="P188" s="514"/>
      <c r="Q188" s="514"/>
      <c r="R188" s="514"/>
    </row>
    <row r="189" spans="1:18" ht="12.75">
      <c r="A189" s="248" t="s">
        <v>539</v>
      </c>
      <c r="B189" s="339" t="s">
        <v>685</v>
      </c>
      <c r="C189" s="133" t="s">
        <v>2304</v>
      </c>
      <c r="D189" s="328" t="s">
        <v>539</v>
      </c>
      <c r="E189" s="341">
        <f t="shared" si="24"/>
        <v>2701.1720930232568</v>
      </c>
      <c r="F189" s="341">
        <v>2701.1720930232568</v>
      </c>
      <c r="G189" s="514" t="s">
        <v>2324</v>
      </c>
      <c r="H189" s="514"/>
      <c r="I189" s="514"/>
      <c r="J189" s="514"/>
      <c r="K189" s="514"/>
      <c r="L189" s="514"/>
      <c r="M189" s="514"/>
      <c r="N189" s="514"/>
      <c r="O189" s="514"/>
      <c r="P189" s="514"/>
      <c r="Q189" s="514"/>
      <c r="R189" s="514"/>
    </row>
    <row r="190" spans="1:18" ht="12.75">
      <c r="A190" s="248" t="s">
        <v>539</v>
      </c>
      <c r="B190" s="339" t="s">
        <v>2308</v>
      </c>
      <c r="C190" s="133" t="s">
        <v>2312</v>
      </c>
      <c r="D190" s="328" t="s">
        <v>539</v>
      </c>
      <c r="E190" s="341">
        <f t="shared" si="24"/>
        <v>3297.4744186046519</v>
      </c>
      <c r="F190" s="341">
        <v>3297.4744186046519</v>
      </c>
      <c r="G190" s="514" t="s">
        <v>2325</v>
      </c>
      <c r="H190" s="514"/>
      <c r="I190" s="514"/>
      <c r="J190" s="514"/>
      <c r="K190" s="514"/>
      <c r="L190" s="514"/>
      <c r="M190" s="514"/>
      <c r="N190" s="514"/>
      <c r="O190" s="514"/>
      <c r="P190" s="514"/>
      <c r="Q190" s="514"/>
      <c r="R190" s="514"/>
    </row>
    <row r="191" spans="1:18" ht="12.75">
      <c r="A191" s="248" t="s">
        <v>539</v>
      </c>
      <c r="B191" s="339" t="s">
        <v>2309</v>
      </c>
      <c r="C191" s="133" t="s">
        <v>2312</v>
      </c>
      <c r="D191" s="328" t="s">
        <v>539</v>
      </c>
      <c r="E191" s="341">
        <f t="shared" si="24"/>
        <v>3760.576744186048</v>
      </c>
      <c r="F191" s="341">
        <v>3760.576744186048</v>
      </c>
      <c r="G191" s="514" t="s">
        <v>2326</v>
      </c>
      <c r="H191" s="514"/>
      <c r="I191" s="514"/>
      <c r="J191" s="514"/>
      <c r="K191" s="514"/>
      <c r="L191" s="514"/>
      <c r="M191" s="514"/>
      <c r="N191" s="514"/>
      <c r="O191" s="514"/>
      <c r="P191" s="514"/>
      <c r="Q191" s="514"/>
      <c r="R191" s="514"/>
    </row>
    <row r="192" spans="1:18" ht="12.75">
      <c r="A192" s="248" t="s">
        <v>539</v>
      </c>
      <c r="B192" s="339" t="s">
        <v>2310</v>
      </c>
      <c r="C192" s="133" t="s">
        <v>2312</v>
      </c>
      <c r="D192" s="328" t="s">
        <v>539</v>
      </c>
      <c r="E192" s="341">
        <f t="shared" si="24"/>
        <v>4387.3395348837221</v>
      </c>
      <c r="F192" s="341">
        <v>4387.3395348837221</v>
      </c>
      <c r="G192" s="514" t="s">
        <v>2327</v>
      </c>
      <c r="H192" s="514"/>
      <c r="I192" s="514"/>
      <c r="J192" s="514"/>
      <c r="K192" s="514"/>
      <c r="L192" s="514"/>
      <c r="M192" s="514"/>
      <c r="N192" s="514"/>
      <c r="O192" s="514"/>
      <c r="P192" s="514"/>
      <c r="Q192" s="514"/>
      <c r="R192" s="514"/>
    </row>
    <row r="193" spans="1:18" ht="12.75">
      <c r="A193" s="248" t="s">
        <v>539</v>
      </c>
      <c r="B193" s="339" t="s">
        <v>2311</v>
      </c>
      <c r="C193" s="133" t="s">
        <v>2312</v>
      </c>
      <c r="D193" s="328" t="s">
        <v>539</v>
      </c>
      <c r="E193" s="341">
        <f t="shared" si="24"/>
        <v>5014.1023255813961</v>
      </c>
      <c r="F193" s="341">
        <v>5014.1023255813961</v>
      </c>
      <c r="G193" s="514" t="s">
        <v>2328</v>
      </c>
      <c r="H193" s="514"/>
      <c r="I193" s="514"/>
      <c r="J193" s="514"/>
      <c r="K193" s="514"/>
      <c r="L193" s="514"/>
      <c r="M193" s="514"/>
      <c r="N193" s="514"/>
      <c r="O193" s="514"/>
      <c r="P193" s="514"/>
      <c r="Q193" s="514"/>
      <c r="R193" s="514"/>
    </row>
    <row r="194" spans="1:18" ht="12.75">
      <c r="A194" s="248" t="s">
        <v>539</v>
      </c>
      <c r="B194" s="339" t="s">
        <v>2305</v>
      </c>
      <c r="C194" s="133" t="s">
        <v>2312</v>
      </c>
      <c r="D194" s="328" t="s">
        <v>539</v>
      </c>
      <c r="E194" s="341">
        <f t="shared" si="24"/>
        <v>5777.1627906976755</v>
      </c>
      <c r="F194" s="341">
        <v>5777.1627906976755</v>
      </c>
      <c r="G194" s="514" t="s">
        <v>2329</v>
      </c>
      <c r="H194" s="514"/>
      <c r="I194" s="514"/>
      <c r="J194" s="514"/>
      <c r="K194" s="514"/>
      <c r="L194" s="514"/>
      <c r="M194" s="514"/>
      <c r="N194" s="514"/>
      <c r="O194" s="514"/>
      <c r="P194" s="514"/>
      <c r="Q194" s="514"/>
      <c r="R194" s="514"/>
    </row>
    <row r="195" spans="1:18" ht="12.75">
      <c r="A195" s="248" t="s">
        <v>539</v>
      </c>
      <c r="B195" s="339" t="s">
        <v>2306</v>
      </c>
      <c r="C195" s="133" t="s">
        <v>2312</v>
      </c>
      <c r="D195" s="328" t="s">
        <v>539</v>
      </c>
      <c r="E195" s="341">
        <f t="shared" si="24"/>
        <v>6594.9488372093037</v>
      </c>
      <c r="F195" s="341">
        <v>6594.9488372093037</v>
      </c>
      <c r="G195" s="514" t="s">
        <v>2330</v>
      </c>
      <c r="H195" s="514"/>
      <c r="I195" s="514"/>
      <c r="J195" s="514"/>
      <c r="K195" s="514"/>
      <c r="L195" s="514"/>
      <c r="M195" s="514"/>
      <c r="N195" s="514"/>
      <c r="O195" s="514"/>
      <c r="P195" s="514"/>
      <c r="Q195" s="514"/>
      <c r="R195" s="514"/>
    </row>
    <row r="196" spans="1:18" ht="12.75">
      <c r="A196" s="248" t="s">
        <v>539</v>
      </c>
      <c r="B196" s="339" t="s">
        <v>2307</v>
      </c>
      <c r="C196" s="133" t="s">
        <v>2312</v>
      </c>
      <c r="D196" s="328" t="s">
        <v>539</v>
      </c>
      <c r="E196" s="341">
        <f t="shared" si="24"/>
        <v>7684.813953488374</v>
      </c>
      <c r="F196" s="341">
        <v>7684.813953488374</v>
      </c>
      <c r="G196" s="514" t="s">
        <v>2331</v>
      </c>
      <c r="H196" s="514"/>
      <c r="I196" s="514"/>
      <c r="J196" s="514"/>
      <c r="K196" s="514"/>
      <c r="L196" s="514"/>
      <c r="M196" s="514"/>
      <c r="N196" s="514"/>
      <c r="O196" s="514"/>
      <c r="P196" s="514"/>
      <c r="Q196" s="514"/>
      <c r="R196" s="514"/>
    </row>
    <row r="197" spans="1:18">
      <c r="L197" s="40"/>
      <c r="M197" s="40"/>
      <c r="N197" s="40"/>
    </row>
    <row r="198" spans="1:18" ht="12.75">
      <c r="E198" s="46"/>
      <c r="F198" s="46"/>
      <c r="G198" s="46"/>
      <c r="H198" s="46"/>
      <c r="I198" s="48"/>
      <c r="J198" s="48"/>
      <c r="K198" s="48"/>
      <c r="L198" s="48"/>
      <c r="M198" s="48"/>
    </row>
    <row r="199" spans="1:18" ht="15.75" customHeight="1">
      <c r="A199" s="269" t="s">
        <v>3231</v>
      </c>
      <c r="B199" s="269"/>
      <c r="C199" s="269"/>
      <c r="D199" s="269"/>
      <c r="E199" s="269"/>
      <c r="F199" s="269"/>
      <c r="G199" s="269"/>
      <c r="H199" s="269"/>
      <c r="I199" s="269"/>
      <c r="J199" s="269"/>
      <c r="K199" s="269"/>
      <c r="L199" s="269"/>
      <c r="M199" s="269"/>
      <c r="N199" s="269"/>
      <c r="O199" s="269"/>
      <c r="P199" s="269"/>
      <c r="Q199" s="269"/>
    </row>
    <row r="200" spans="1:18" ht="15.75" customHeight="1">
      <c r="A200" s="269"/>
      <c r="B200" s="269"/>
      <c r="C200" s="269"/>
      <c r="D200" s="269"/>
      <c r="E200" s="269"/>
      <c r="F200" s="269"/>
      <c r="G200" s="269"/>
      <c r="H200" s="269"/>
      <c r="I200" s="269"/>
      <c r="J200" s="269"/>
      <c r="K200" s="269"/>
      <c r="L200" s="269"/>
      <c r="M200" s="269"/>
      <c r="N200" s="269"/>
      <c r="O200" s="269"/>
      <c r="P200" s="269"/>
      <c r="Q200" s="269"/>
    </row>
    <row r="201" spans="1:18" ht="12.75">
      <c r="A201" s="248" t="s">
        <v>539</v>
      </c>
      <c r="B201" s="312" t="s">
        <v>686</v>
      </c>
      <c r="C201" s="133" t="s">
        <v>2332</v>
      </c>
      <c r="D201" s="282" t="s">
        <v>539</v>
      </c>
      <c r="E201" s="423">
        <f t="shared" ref="E201:E212" si="25">F201*(1+$R$8)*(1-$R$7)</f>
        <v>17.553488372093028</v>
      </c>
      <c r="F201" s="229">
        <v>17.553488372093028</v>
      </c>
      <c r="G201" s="514" t="s">
        <v>687</v>
      </c>
      <c r="H201" s="514"/>
      <c r="I201" s="514"/>
      <c r="J201" s="514"/>
      <c r="K201" s="514"/>
      <c r="L201" s="514"/>
      <c r="M201" s="514"/>
      <c r="N201" s="514"/>
      <c r="O201" s="514"/>
      <c r="P201" s="514"/>
      <c r="Q201" s="514"/>
      <c r="R201" s="514"/>
    </row>
    <row r="202" spans="1:18" ht="12.75">
      <c r="A202" s="248" t="s">
        <v>539</v>
      </c>
      <c r="B202" s="312" t="s">
        <v>690</v>
      </c>
      <c r="C202" s="133" t="s">
        <v>2333</v>
      </c>
      <c r="D202" s="282" t="s">
        <v>539</v>
      </c>
      <c r="E202" s="423">
        <f t="shared" si="25"/>
        <v>57.306976744186066</v>
      </c>
      <c r="F202" s="229">
        <v>57.306976744186066</v>
      </c>
      <c r="G202" s="514" t="s">
        <v>691</v>
      </c>
      <c r="H202" s="514" t="s">
        <v>691</v>
      </c>
      <c r="I202" s="514" t="s">
        <v>691</v>
      </c>
      <c r="J202" s="514" t="s">
        <v>691</v>
      </c>
      <c r="K202" s="514" t="s">
        <v>691</v>
      </c>
      <c r="L202" s="514" t="s">
        <v>691</v>
      </c>
      <c r="M202" s="514"/>
      <c r="N202" s="514" t="s">
        <v>691</v>
      </c>
      <c r="O202" s="514" t="s">
        <v>691</v>
      </c>
      <c r="P202" s="514" t="s">
        <v>691</v>
      </c>
      <c r="Q202" s="514" t="s">
        <v>691</v>
      </c>
      <c r="R202" s="514" t="s">
        <v>691</v>
      </c>
    </row>
    <row r="203" spans="1:18" ht="12.75">
      <c r="A203" s="248" t="s">
        <v>539</v>
      </c>
      <c r="B203" s="312" t="s">
        <v>694</v>
      </c>
      <c r="C203" s="133" t="s">
        <v>2334</v>
      </c>
      <c r="D203" s="282" t="s">
        <v>539</v>
      </c>
      <c r="E203" s="423">
        <f t="shared" si="25"/>
        <v>28.395348837209312</v>
      </c>
      <c r="F203" s="229">
        <v>28.395348837209312</v>
      </c>
      <c r="G203" s="514" t="s">
        <v>695</v>
      </c>
      <c r="H203" s="514" t="s">
        <v>695</v>
      </c>
      <c r="I203" s="514" t="s">
        <v>695</v>
      </c>
      <c r="J203" s="514" t="s">
        <v>695</v>
      </c>
      <c r="K203" s="514" t="s">
        <v>695</v>
      </c>
      <c r="L203" s="514" t="s">
        <v>695</v>
      </c>
      <c r="M203" s="514"/>
      <c r="N203" s="514" t="s">
        <v>695</v>
      </c>
      <c r="O203" s="514" t="s">
        <v>695</v>
      </c>
      <c r="P203" s="514" t="s">
        <v>695</v>
      </c>
      <c r="Q203" s="514" t="s">
        <v>695</v>
      </c>
      <c r="R203" s="514" t="s">
        <v>695</v>
      </c>
    </row>
    <row r="204" spans="1:18" ht="12.75">
      <c r="A204" s="248" t="s">
        <v>539</v>
      </c>
      <c r="B204" s="312" t="s">
        <v>698</v>
      </c>
      <c r="C204" s="133" t="s">
        <v>2335</v>
      </c>
      <c r="D204" s="282" t="s">
        <v>539</v>
      </c>
      <c r="E204" s="423">
        <f t="shared" si="25"/>
        <v>68.148837209302357</v>
      </c>
      <c r="F204" s="229">
        <v>68.148837209302357</v>
      </c>
      <c r="G204" s="514" t="s">
        <v>699</v>
      </c>
      <c r="H204" s="514" t="s">
        <v>699</v>
      </c>
      <c r="I204" s="514" t="s">
        <v>699</v>
      </c>
      <c r="J204" s="514" t="s">
        <v>699</v>
      </c>
      <c r="K204" s="514" t="s">
        <v>699</v>
      </c>
      <c r="L204" s="514" t="s">
        <v>699</v>
      </c>
      <c r="M204" s="514"/>
      <c r="N204" s="514" t="s">
        <v>699</v>
      </c>
      <c r="O204" s="514" t="s">
        <v>699</v>
      </c>
      <c r="P204" s="514" t="s">
        <v>699</v>
      </c>
      <c r="Q204" s="514" t="s">
        <v>699</v>
      </c>
      <c r="R204" s="514" t="s">
        <v>699</v>
      </c>
    </row>
    <row r="205" spans="1:18" ht="12.75">
      <c r="A205" s="248" t="s">
        <v>539</v>
      </c>
      <c r="B205" s="312" t="s">
        <v>702</v>
      </c>
      <c r="C205" s="133" t="s">
        <v>2336</v>
      </c>
      <c r="D205" s="282" t="s">
        <v>539</v>
      </c>
      <c r="E205" s="423">
        <f t="shared" si="25"/>
        <v>77.958139534883742</v>
      </c>
      <c r="F205" s="229">
        <v>77.958139534883742</v>
      </c>
      <c r="G205" s="514" t="s">
        <v>703</v>
      </c>
      <c r="H205" s="514" t="s">
        <v>703</v>
      </c>
      <c r="I205" s="514" t="s">
        <v>703</v>
      </c>
      <c r="J205" s="514" t="s">
        <v>703</v>
      </c>
      <c r="K205" s="514" t="s">
        <v>703</v>
      </c>
      <c r="L205" s="514" t="s">
        <v>703</v>
      </c>
      <c r="M205" s="514"/>
      <c r="N205" s="514" t="s">
        <v>703</v>
      </c>
      <c r="O205" s="514" t="s">
        <v>703</v>
      </c>
      <c r="P205" s="514" t="s">
        <v>703</v>
      </c>
      <c r="Q205" s="514" t="s">
        <v>703</v>
      </c>
      <c r="R205" s="514" t="s">
        <v>703</v>
      </c>
    </row>
    <row r="206" spans="1:18" ht="12.75">
      <c r="A206" s="248" t="s">
        <v>539</v>
      </c>
      <c r="B206" s="312" t="s">
        <v>706</v>
      </c>
      <c r="C206" s="133" t="s">
        <v>2337</v>
      </c>
      <c r="D206" s="282" t="s">
        <v>539</v>
      </c>
      <c r="E206" s="423">
        <f t="shared" si="25"/>
        <v>82.088372093023295</v>
      </c>
      <c r="F206" s="229">
        <v>82.088372093023295</v>
      </c>
      <c r="G206" s="514" t="s">
        <v>707</v>
      </c>
      <c r="H206" s="514" t="s">
        <v>707</v>
      </c>
      <c r="I206" s="514" t="s">
        <v>707</v>
      </c>
      <c r="J206" s="514" t="s">
        <v>707</v>
      </c>
      <c r="K206" s="514" t="s">
        <v>707</v>
      </c>
      <c r="L206" s="514" t="s">
        <v>707</v>
      </c>
      <c r="M206" s="514"/>
      <c r="N206" s="514" t="s">
        <v>707</v>
      </c>
      <c r="O206" s="514" t="s">
        <v>707</v>
      </c>
      <c r="P206" s="514" t="s">
        <v>707</v>
      </c>
      <c r="Q206" s="514" t="s">
        <v>707</v>
      </c>
      <c r="R206" s="514" t="s">
        <v>707</v>
      </c>
    </row>
    <row r="207" spans="1:18" ht="12.75">
      <c r="A207" s="248" t="s">
        <v>539</v>
      </c>
      <c r="B207" s="312" t="s">
        <v>688</v>
      </c>
      <c r="C207" s="133" t="s">
        <v>2338</v>
      </c>
      <c r="D207" s="282" t="s">
        <v>539</v>
      </c>
      <c r="E207" s="423">
        <f t="shared" si="25"/>
        <v>147.13953488372098</v>
      </c>
      <c r="F207" s="229">
        <v>147.13953488372098</v>
      </c>
      <c r="G207" s="514" t="s">
        <v>689</v>
      </c>
      <c r="H207" s="514" t="s">
        <v>689</v>
      </c>
      <c r="I207" s="514" t="s">
        <v>689</v>
      </c>
      <c r="J207" s="514" t="s">
        <v>689</v>
      </c>
      <c r="K207" s="514" t="s">
        <v>689</v>
      </c>
      <c r="L207" s="514" t="s">
        <v>689</v>
      </c>
      <c r="M207" s="514"/>
      <c r="N207" s="514" t="s">
        <v>689</v>
      </c>
      <c r="O207" s="514" t="s">
        <v>689</v>
      </c>
      <c r="P207" s="514" t="s">
        <v>689</v>
      </c>
      <c r="Q207" s="514" t="s">
        <v>689</v>
      </c>
      <c r="R207" s="514" t="s">
        <v>689</v>
      </c>
    </row>
    <row r="208" spans="1:18" ht="12.75">
      <c r="A208" s="248" t="s">
        <v>539</v>
      </c>
      <c r="B208" s="312" t="s">
        <v>692</v>
      </c>
      <c r="C208" s="133" t="s">
        <v>539</v>
      </c>
      <c r="D208" s="282" t="s">
        <v>539</v>
      </c>
      <c r="E208" s="423">
        <f t="shared" si="25"/>
        <v>299.9581395348838</v>
      </c>
      <c r="F208" s="229">
        <v>299.9581395348838</v>
      </c>
      <c r="G208" s="514" t="s">
        <v>693</v>
      </c>
      <c r="H208" s="514" t="s">
        <v>693</v>
      </c>
      <c r="I208" s="514" t="s">
        <v>693</v>
      </c>
      <c r="J208" s="514" t="s">
        <v>693</v>
      </c>
      <c r="K208" s="514" t="s">
        <v>693</v>
      </c>
      <c r="L208" s="514" t="s">
        <v>693</v>
      </c>
      <c r="M208" s="514"/>
      <c r="N208" s="514" t="s">
        <v>693</v>
      </c>
      <c r="O208" s="514" t="s">
        <v>693</v>
      </c>
      <c r="P208" s="514" t="s">
        <v>693</v>
      </c>
      <c r="Q208" s="514" t="s">
        <v>693</v>
      </c>
      <c r="R208" s="514" t="s">
        <v>693</v>
      </c>
    </row>
    <row r="209" spans="1:18" ht="12.75">
      <c r="A209" s="248" t="s">
        <v>539</v>
      </c>
      <c r="B209" s="312" t="s">
        <v>696</v>
      </c>
      <c r="C209" s="133" t="s">
        <v>539</v>
      </c>
      <c r="D209" s="282" t="s">
        <v>539</v>
      </c>
      <c r="E209" s="423">
        <f t="shared" si="25"/>
        <v>392.37209302325596</v>
      </c>
      <c r="F209" s="229">
        <v>392.37209302325596</v>
      </c>
      <c r="G209" s="514" t="s">
        <v>697</v>
      </c>
      <c r="H209" s="514" t="s">
        <v>697</v>
      </c>
      <c r="I209" s="514" t="s">
        <v>697</v>
      </c>
      <c r="J209" s="514" t="s">
        <v>697</v>
      </c>
      <c r="K209" s="514" t="s">
        <v>697</v>
      </c>
      <c r="L209" s="514" t="s">
        <v>697</v>
      </c>
      <c r="M209" s="514"/>
      <c r="N209" s="514" t="s">
        <v>697</v>
      </c>
      <c r="O209" s="514" t="s">
        <v>697</v>
      </c>
      <c r="P209" s="514" t="s">
        <v>697</v>
      </c>
      <c r="Q209" s="514" t="s">
        <v>697</v>
      </c>
      <c r="R209" s="514" t="s">
        <v>697</v>
      </c>
    </row>
    <row r="210" spans="1:18" ht="12.75">
      <c r="A210" s="248" t="s">
        <v>539</v>
      </c>
      <c r="B210" s="312" t="s">
        <v>700</v>
      </c>
      <c r="C210" s="133" t="s">
        <v>539</v>
      </c>
      <c r="D210" s="282" t="s">
        <v>539</v>
      </c>
      <c r="E210" s="423">
        <f t="shared" si="25"/>
        <v>501.30697674418622</v>
      </c>
      <c r="F210" s="229">
        <v>501.30697674418622</v>
      </c>
      <c r="G210" s="514" t="s">
        <v>701</v>
      </c>
      <c r="H210" s="514" t="s">
        <v>701</v>
      </c>
      <c r="I210" s="514" t="s">
        <v>701</v>
      </c>
      <c r="J210" s="514" t="s">
        <v>701</v>
      </c>
      <c r="K210" s="514" t="s">
        <v>701</v>
      </c>
      <c r="L210" s="514" t="s">
        <v>701</v>
      </c>
      <c r="M210" s="514"/>
      <c r="N210" s="514" t="s">
        <v>701</v>
      </c>
      <c r="O210" s="514" t="s">
        <v>701</v>
      </c>
      <c r="P210" s="514" t="s">
        <v>701</v>
      </c>
      <c r="Q210" s="514" t="s">
        <v>701</v>
      </c>
      <c r="R210" s="514" t="s">
        <v>701</v>
      </c>
    </row>
    <row r="211" spans="1:18" ht="12.75">
      <c r="A211" s="248" t="s">
        <v>539</v>
      </c>
      <c r="B211" s="312" t="s">
        <v>704</v>
      </c>
      <c r="C211" s="133" t="s">
        <v>539</v>
      </c>
      <c r="D211" s="282" t="s">
        <v>539</v>
      </c>
      <c r="E211" s="423">
        <f t="shared" si="25"/>
        <v>719.17674418604679</v>
      </c>
      <c r="F211" s="229">
        <v>719.17674418604679</v>
      </c>
      <c r="G211" s="514" t="s">
        <v>705</v>
      </c>
      <c r="H211" s="514" t="s">
        <v>705</v>
      </c>
      <c r="I211" s="514" t="s">
        <v>705</v>
      </c>
      <c r="J211" s="514" t="s">
        <v>705</v>
      </c>
      <c r="K211" s="514" t="s">
        <v>705</v>
      </c>
      <c r="L211" s="514" t="s">
        <v>705</v>
      </c>
      <c r="M211" s="514"/>
      <c r="N211" s="514" t="s">
        <v>705</v>
      </c>
      <c r="O211" s="514" t="s">
        <v>705</v>
      </c>
      <c r="P211" s="514" t="s">
        <v>705</v>
      </c>
      <c r="Q211" s="514" t="s">
        <v>705</v>
      </c>
      <c r="R211" s="514" t="s">
        <v>705</v>
      </c>
    </row>
    <row r="212" spans="1:18" ht="12.75">
      <c r="A212" s="248" t="s">
        <v>539</v>
      </c>
      <c r="B212" s="312" t="s">
        <v>708</v>
      </c>
      <c r="C212" s="133" t="s">
        <v>539</v>
      </c>
      <c r="D212" s="282" t="s">
        <v>539</v>
      </c>
      <c r="E212" s="423">
        <f t="shared" si="25"/>
        <v>1008.2930232558142</v>
      </c>
      <c r="F212" s="229">
        <v>1008.2930232558142</v>
      </c>
      <c r="G212" s="514" t="s">
        <v>709</v>
      </c>
      <c r="H212" s="514" t="s">
        <v>709</v>
      </c>
      <c r="I212" s="514" t="s">
        <v>709</v>
      </c>
      <c r="J212" s="514" t="s">
        <v>709</v>
      </c>
      <c r="K212" s="514" t="s">
        <v>709</v>
      </c>
      <c r="L212" s="514" t="s">
        <v>709</v>
      </c>
      <c r="M212" s="514"/>
      <c r="N212" s="514" t="s">
        <v>709</v>
      </c>
      <c r="O212" s="514" t="s">
        <v>709</v>
      </c>
      <c r="P212" s="514" t="s">
        <v>709</v>
      </c>
      <c r="Q212" s="514" t="s">
        <v>709</v>
      </c>
      <c r="R212" s="514" t="s">
        <v>709</v>
      </c>
    </row>
    <row r="213" spans="1:18" ht="12.75">
      <c r="E213" s="46"/>
      <c r="F213" s="46"/>
      <c r="G213" s="46"/>
      <c r="H213" s="46"/>
      <c r="I213" s="48"/>
      <c r="J213" s="48"/>
      <c r="K213" s="48"/>
      <c r="L213" s="48"/>
      <c r="M213" s="48"/>
    </row>
    <row r="214" spans="1:18" ht="12.75">
      <c r="E214" s="46"/>
      <c r="F214" s="46"/>
      <c r="G214" s="46"/>
      <c r="H214" s="46"/>
      <c r="I214" s="48"/>
      <c r="J214" s="48"/>
      <c r="K214" s="48"/>
      <c r="L214" s="48"/>
      <c r="M214" s="48"/>
    </row>
    <row r="215" spans="1:18" s="41" customFormat="1" ht="12.75">
      <c r="A215" s="287" t="s">
        <v>1885</v>
      </c>
      <c r="B215" s="288"/>
      <c r="C215" s="109"/>
      <c r="D215" s="109"/>
      <c r="E215" s="289"/>
      <c r="F215" s="289"/>
      <c r="G215" s="109"/>
      <c r="H215" s="290"/>
      <c r="I215" s="290"/>
      <c r="J215" s="290"/>
      <c r="K215" s="290"/>
      <c r="L215" s="290"/>
      <c r="M215" s="290"/>
      <c r="N215" s="290"/>
      <c r="O215" s="290"/>
      <c r="P215" s="290"/>
      <c r="Q215" s="290"/>
      <c r="R215" s="290"/>
    </row>
    <row r="216" spans="1:18" ht="12.75">
      <c r="A216" s="291"/>
      <c r="B216" s="254"/>
      <c r="C216" s="46"/>
      <c r="D216" s="46"/>
      <c r="E216" s="45"/>
      <c r="F216" s="45"/>
      <c r="G216" s="46"/>
      <c r="H216" s="21"/>
      <c r="I216" s="21"/>
      <c r="J216" s="21"/>
      <c r="K216" s="21"/>
      <c r="L216" s="21"/>
      <c r="M216" s="21"/>
      <c r="N216" s="21"/>
      <c r="O216" s="21"/>
      <c r="P216" s="21"/>
      <c r="Q216" s="21"/>
      <c r="R216" s="21"/>
    </row>
    <row r="217" spans="1:18" ht="12.75">
      <c r="A217" s="33" t="s">
        <v>2339</v>
      </c>
      <c r="B217" s="254"/>
      <c r="C217" s="137"/>
      <c r="D217" s="46"/>
      <c r="E217" s="45"/>
      <c r="F217" s="45"/>
      <c r="G217" s="46"/>
      <c r="H217" s="21"/>
      <c r="I217" s="21"/>
      <c r="J217" s="21"/>
      <c r="K217" s="21"/>
      <c r="L217" s="21"/>
      <c r="M217" s="21"/>
      <c r="N217" s="21"/>
      <c r="O217" s="21"/>
      <c r="P217" s="21"/>
      <c r="Q217" s="21"/>
      <c r="R217" s="21"/>
    </row>
    <row r="218" spans="1:18" ht="12.75">
      <c r="A218" s="33" t="s">
        <v>2428</v>
      </c>
      <c r="B218" s="254"/>
      <c r="C218" s="46"/>
      <c r="D218" s="46"/>
      <c r="E218" s="45"/>
      <c r="F218" s="45"/>
      <c r="G218" s="46"/>
      <c r="H218" s="21"/>
      <c r="I218" s="21"/>
      <c r="J218" s="21"/>
      <c r="K218" s="21"/>
      <c r="L218" s="21"/>
      <c r="M218" s="21"/>
      <c r="N218" s="21"/>
      <c r="O218" s="21"/>
      <c r="P218" s="21"/>
      <c r="Q218" s="21"/>
      <c r="R218" s="21"/>
    </row>
    <row r="219" spans="1:18" ht="12.75">
      <c r="A219" s="33" t="s">
        <v>2340</v>
      </c>
      <c r="B219" s="255"/>
      <c r="C219" s="258"/>
      <c r="D219" s="258"/>
      <c r="E219" s="23"/>
      <c r="F219" s="23"/>
      <c r="G219" s="258"/>
      <c r="H219" s="23"/>
      <c r="I219" s="23"/>
      <c r="J219" s="23"/>
      <c r="K219" s="23"/>
      <c r="L219" s="23"/>
      <c r="M219" s="23"/>
      <c r="N219" s="23"/>
      <c r="O219" s="23"/>
      <c r="P219" s="23"/>
      <c r="Q219" s="23"/>
      <c r="R219" s="23"/>
    </row>
    <row r="220" spans="1:18" ht="12.75">
      <c r="A220" s="33" t="s">
        <v>3007</v>
      </c>
      <c r="B220" s="255"/>
      <c r="C220" s="258"/>
      <c r="D220" s="258"/>
      <c r="E220" s="23"/>
      <c r="F220" s="23"/>
      <c r="G220" s="258"/>
      <c r="H220" s="23"/>
      <c r="I220" s="23"/>
      <c r="J220" s="23"/>
      <c r="K220" s="23"/>
      <c r="L220" s="23"/>
      <c r="M220" s="23"/>
      <c r="N220" s="23"/>
      <c r="O220" s="23"/>
      <c r="P220" s="23"/>
      <c r="Q220" s="23"/>
      <c r="R220" s="23"/>
    </row>
    <row r="221" spans="1:18" ht="12.75">
      <c r="A221" s="242"/>
      <c r="B221" s="242" t="s">
        <v>1998</v>
      </c>
      <c r="C221" s="258"/>
      <c r="D221" s="258"/>
      <c r="E221" s="23"/>
      <c r="F221" s="23"/>
      <c r="G221" s="258"/>
      <c r="H221" s="23"/>
      <c r="I221" s="23"/>
      <c r="J221" s="23"/>
      <c r="K221" s="23"/>
      <c r="L221" s="23"/>
      <c r="M221" s="23"/>
      <c r="N221" s="23"/>
      <c r="O221" s="23"/>
      <c r="P221" s="23"/>
      <c r="Q221" s="23"/>
      <c r="R221" s="23"/>
    </row>
    <row r="222" spans="1:18" ht="12.75">
      <c r="A222" s="33"/>
      <c r="B222" s="255"/>
      <c r="C222" s="258"/>
      <c r="D222" s="258"/>
      <c r="E222" s="23"/>
      <c r="F222" s="23"/>
      <c r="G222" s="258"/>
      <c r="H222" s="23"/>
      <c r="I222" s="23"/>
      <c r="J222" s="23"/>
      <c r="K222" s="23"/>
      <c r="L222" s="23"/>
      <c r="M222" s="23"/>
      <c r="N222" s="23"/>
      <c r="O222" s="23"/>
      <c r="P222" s="23"/>
      <c r="Q222" s="23"/>
      <c r="R222" s="23"/>
    </row>
    <row r="223" spans="1:18" ht="12.75">
      <c r="A223" s="33" t="s">
        <v>2350</v>
      </c>
      <c r="B223" s="255"/>
      <c r="C223" s="258"/>
      <c r="D223" s="258"/>
      <c r="E223" s="23"/>
      <c r="F223" s="23"/>
      <c r="G223" s="258"/>
      <c r="H223" s="23"/>
      <c r="I223" s="23"/>
      <c r="J223" s="23"/>
      <c r="K223" s="23"/>
      <c r="L223" s="23"/>
      <c r="M223" s="23"/>
      <c r="N223" s="23"/>
      <c r="O223" s="23"/>
      <c r="P223" s="23"/>
      <c r="Q223" s="23"/>
      <c r="R223" s="23"/>
    </row>
    <row r="224" spans="1:18" ht="12.75">
      <c r="A224" s="33" t="s">
        <v>2351</v>
      </c>
      <c r="B224" s="255"/>
      <c r="C224" s="258"/>
      <c r="D224" s="258"/>
      <c r="E224" s="23"/>
      <c r="F224" s="23"/>
      <c r="G224" s="258"/>
      <c r="H224" s="23"/>
      <c r="I224" s="23"/>
      <c r="J224" s="23"/>
      <c r="K224" s="23"/>
      <c r="L224" s="23"/>
      <c r="M224" s="23"/>
      <c r="N224" s="23"/>
      <c r="O224" s="23"/>
      <c r="P224" s="23"/>
      <c r="Q224" s="23"/>
      <c r="R224" s="23"/>
    </row>
    <row r="225" spans="1:18" ht="12.75">
      <c r="A225" s="33" t="s">
        <v>2354</v>
      </c>
      <c r="B225" s="255"/>
      <c r="C225" s="258"/>
      <c r="D225" s="258"/>
      <c r="E225" s="23"/>
      <c r="F225" s="23"/>
      <c r="G225" s="258"/>
      <c r="H225" s="23"/>
      <c r="I225" s="23"/>
      <c r="J225" s="23"/>
      <c r="K225" s="23"/>
      <c r="L225" s="23"/>
      <c r="M225" s="23"/>
      <c r="N225" s="23"/>
      <c r="O225" s="23"/>
      <c r="P225" s="23"/>
      <c r="Q225" s="23"/>
      <c r="R225" s="23"/>
    </row>
    <row r="226" spans="1:18" ht="12.75">
      <c r="A226" s="33" t="s">
        <v>2353</v>
      </c>
      <c r="B226" s="255"/>
      <c r="C226" s="258"/>
      <c r="D226" s="258"/>
      <c r="E226" s="23"/>
      <c r="F226" s="23"/>
      <c r="G226" s="258"/>
      <c r="H226" s="23"/>
      <c r="I226" s="23"/>
      <c r="J226" s="23"/>
      <c r="K226" s="23"/>
      <c r="L226" s="23"/>
      <c r="M226" s="23"/>
      <c r="N226" s="23"/>
      <c r="O226" s="23"/>
      <c r="P226" s="23"/>
      <c r="Q226" s="23"/>
      <c r="R226" s="23"/>
    </row>
    <row r="227" spans="1:18" ht="12.75">
      <c r="A227" s="33" t="s">
        <v>2352</v>
      </c>
      <c r="B227" s="255"/>
      <c r="C227" s="258"/>
      <c r="D227" s="258"/>
      <c r="E227" s="23"/>
      <c r="F227" s="23"/>
      <c r="G227" s="258"/>
      <c r="H227" s="23"/>
      <c r="I227" s="23"/>
      <c r="J227" s="23"/>
      <c r="K227" s="23"/>
      <c r="L227" s="23"/>
      <c r="M227" s="23"/>
      <c r="N227" s="23"/>
      <c r="O227" s="23"/>
      <c r="P227" s="23"/>
      <c r="Q227" s="23"/>
      <c r="R227" s="23"/>
    </row>
    <row r="228" spans="1:18" ht="12.75">
      <c r="A228" s="33"/>
      <c r="B228" s="255"/>
      <c r="C228" s="258"/>
      <c r="D228" s="258"/>
      <c r="E228" s="23"/>
      <c r="F228" s="23"/>
      <c r="G228" s="258"/>
      <c r="H228" s="23"/>
      <c r="I228" s="23"/>
      <c r="J228" s="23"/>
      <c r="K228" s="23"/>
      <c r="L228" s="23"/>
      <c r="M228" s="23"/>
      <c r="N228" s="23"/>
      <c r="O228" s="23"/>
      <c r="P228" s="23"/>
      <c r="Q228" s="23"/>
      <c r="R228" s="23"/>
    </row>
    <row r="229" spans="1:18" ht="12.75">
      <c r="A229" s="114" t="s">
        <v>2342</v>
      </c>
      <c r="B229" s="2"/>
      <c r="C229" s="134"/>
      <c r="D229" s="50"/>
      <c r="E229" s="23"/>
      <c r="F229" s="23"/>
      <c r="G229" s="258"/>
      <c r="H229" s="23"/>
      <c r="I229" s="23"/>
      <c r="J229" s="23"/>
      <c r="K229" s="23"/>
      <c r="L229" s="23"/>
      <c r="M229" s="23"/>
      <c r="N229" s="23"/>
      <c r="O229" s="23"/>
      <c r="P229" s="23"/>
      <c r="Q229" s="23"/>
      <c r="R229" s="23"/>
    </row>
    <row r="230" spans="1:18" ht="12.75">
      <c r="A230" s="114" t="s">
        <v>3008</v>
      </c>
      <c r="B230" s="2"/>
      <c r="C230" s="134"/>
      <c r="D230" s="50"/>
      <c r="E230" s="23"/>
      <c r="F230" s="23"/>
      <c r="G230" s="258"/>
      <c r="H230" s="23"/>
      <c r="I230" s="23"/>
      <c r="J230" s="23"/>
      <c r="K230" s="23"/>
      <c r="L230" s="23"/>
      <c r="M230" s="23"/>
      <c r="N230" s="23"/>
      <c r="O230" s="23"/>
      <c r="P230" s="23"/>
      <c r="Q230" s="23"/>
      <c r="R230" s="23"/>
    </row>
    <row r="231" spans="1:18" ht="12.75">
      <c r="A231" s="114" t="s">
        <v>2341</v>
      </c>
      <c r="B231" s="2"/>
      <c r="C231" s="134"/>
      <c r="D231" s="50"/>
      <c r="E231" s="23"/>
      <c r="F231" s="23"/>
      <c r="G231" s="258"/>
      <c r="H231" s="23"/>
      <c r="I231" s="23"/>
      <c r="J231" s="23"/>
      <c r="K231" s="23"/>
      <c r="L231" s="23"/>
      <c r="M231" s="23"/>
      <c r="N231" s="23"/>
      <c r="O231" s="23"/>
      <c r="P231" s="23"/>
      <c r="Q231" s="23"/>
      <c r="R231" s="23"/>
    </row>
    <row r="232" spans="1:18" ht="12.75">
      <c r="A232" s="114"/>
      <c r="B232" s="2"/>
      <c r="C232" s="134"/>
      <c r="D232" s="50"/>
      <c r="E232" s="46"/>
      <c r="F232" s="46"/>
      <c r="G232" s="46"/>
      <c r="H232" s="46"/>
      <c r="I232" s="44"/>
      <c r="J232" s="44"/>
      <c r="K232" s="27"/>
      <c r="L232" s="49"/>
      <c r="M232" s="49"/>
      <c r="N232" s="49"/>
      <c r="O232" s="46"/>
      <c r="P232" s="46"/>
      <c r="Q232" s="44"/>
      <c r="R232" s="41"/>
    </row>
    <row r="233" spans="1:18" ht="12.75">
      <c r="A233" s="114"/>
      <c r="B233" s="49"/>
      <c r="C233" s="49"/>
      <c r="D233" s="49"/>
      <c r="E233" s="46"/>
      <c r="F233" s="46"/>
      <c r="G233" s="46"/>
      <c r="H233" s="46"/>
      <c r="I233" s="44"/>
      <c r="J233" s="44"/>
      <c r="K233" s="27"/>
      <c r="L233" s="49"/>
      <c r="M233" s="49"/>
      <c r="N233" s="49"/>
      <c r="O233" s="46"/>
      <c r="P233" s="46"/>
      <c r="Q233" s="44"/>
      <c r="R233" s="41"/>
    </row>
    <row r="234" spans="1:18" ht="12.75">
      <c r="A234" s="287" t="s">
        <v>2355</v>
      </c>
      <c r="B234" s="342"/>
      <c r="C234" s="342"/>
      <c r="D234" s="289"/>
      <c r="E234" s="109"/>
      <c r="F234" s="109"/>
      <c r="G234" s="117"/>
      <c r="H234" s="117"/>
      <c r="I234" s="117"/>
      <c r="J234" s="117"/>
      <c r="K234" s="117"/>
      <c r="L234" s="117"/>
      <c r="M234" s="117"/>
      <c r="N234" s="117"/>
      <c r="O234" s="343"/>
      <c r="P234" s="343"/>
      <c r="Q234" s="343"/>
      <c r="R234" s="343"/>
    </row>
    <row r="235" spans="1:18" ht="12.75">
      <c r="A235" s="27"/>
      <c r="B235" s="49"/>
      <c r="C235" s="49"/>
      <c r="D235" s="49"/>
      <c r="E235" s="46"/>
      <c r="F235" s="46"/>
      <c r="G235" s="46"/>
      <c r="H235" s="46"/>
      <c r="I235" s="44"/>
      <c r="J235" s="44"/>
      <c r="K235" s="27"/>
      <c r="L235" s="49"/>
      <c r="M235" s="49"/>
      <c r="N235" s="49"/>
      <c r="O235" s="46"/>
      <c r="P235" s="46"/>
      <c r="Q235" s="44"/>
      <c r="R235" s="41"/>
    </row>
    <row r="236" spans="1:18" ht="12.75">
      <c r="A236" s="137" t="s">
        <v>2343</v>
      </c>
      <c r="B236" s="49"/>
      <c r="C236" s="49"/>
      <c r="D236" s="49"/>
      <c r="E236" s="46"/>
      <c r="F236" s="46"/>
      <c r="G236" s="46"/>
      <c r="H236" s="46"/>
      <c r="I236" s="44"/>
      <c r="J236" s="44"/>
      <c r="K236" s="27"/>
      <c r="L236" s="49"/>
      <c r="M236" s="49"/>
      <c r="N236" s="49"/>
      <c r="O236" s="46"/>
      <c r="P236" s="46"/>
      <c r="Q236" s="44"/>
      <c r="R236" s="41"/>
    </row>
    <row r="237" spans="1:18" ht="12.75">
      <c r="A237" s="321" t="s">
        <v>2344</v>
      </c>
      <c r="B237" s="49"/>
      <c r="C237" s="49"/>
      <c r="D237" s="49"/>
      <c r="E237" s="46"/>
      <c r="F237" s="46"/>
      <c r="G237" s="46"/>
      <c r="H237" s="46"/>
      <c r="I237" s="44"/>
      <c r="J237" s="44"/>
      <c r="K237" s="27"/>
      <c r="L237" s="49"/>
      <c r="M237" s="49"/>
      <c r="N237" s="49"/>
      <c r="O237" s="46"/>
      <c r="P237" s="46"/>
      <c r="Q237" s="44"/>
      <c r="R237" s="41"/>
    </row>
    <row r="238" spans="1:18" ht="12.75">
      <c r="A238" s="322" t="s">
        <v>2345</v>
      </c>
      <c r="B238" s="49"/>
      <c r="C238" s="49"/>
      <c r="D238" s="49"/>
      <c r="E238" s="46"/>
      <c r="F238" s="46"/>
      <c r="G238" s="46"/>
      <c r="H238" s="46"/>
      <c r="I238" s="44"/>
      <c r="J238" s="44"/>
      <c r="K238" s="27"/>
      <c r="L238" s="49"/>
      <c r="M238" s="49"/>
      <c r="N238" s="49"/>
      <c r="O238" s="46"/>
      <c r="P238" s="46"/>
      <c r="Q238" s="44"/>
      <c r="R238" s="41"/>
    </row>
    <row r="239" spans="1:18" ht="12.75">
      <c r="A239" s="322" t="s">
        <v>2346</v>
      </c>
      <c r="B239" s="49"/>
      <c r="C239" s="49"/>
      <c r="D239" s="49"/>
      <c r="E239" s="46"/>
      <c r="F239" s="46"/>
      <c r="G239" s="46"/>
      <c r="H239" s="46"/>
      <c r="I239" s="44"/>
      <c r="J239" s="44"/>
      <c r="K239" s="27"/>
      <c r="L239" s="49"/>
      <c r="M239" s="49"/>
      <c r="N239" s="49"/>
      <c r="O239" s="46"/>
      <c r="P239" s="46"/>
      <c r="Q239" s="44"/>
      <c r="R239" s="41"/>
    </row>
    <row r="240" spans="1:18" ht="12.75">
      <c r="A240" s="322" t="s">
        <v>2347</v>
      </c>
      <c r="B240" s="49"/>
      <c r="C240" s="49"/>
      <c r="D240" s="49"/>
      <c r="E240" s="46"/>
      <c r="F240" s="46"/>
      <c r="G240" s="46"/>
      <c r="H240" s="46"/>
      <c r="I240" s="44"/>
      <c r="J240" s="44"/>
      <c r="K240" s="27"/>
      <c r="L240" s="49"/>
      <c r="M240" s="49"/>
      <c r="N240" s="49"/>
      <c r="O240" s="46"/>
      <c r="P240" s="46"/>
      <c r="Q240" s="44"/>
      <c r="R240" s="41"/>
    </row>
    <row r="241" spans="1:18" ht="12.75">
      <c r="A241" s="27"/>
      <c r="B241" s="49"/>
      <c r="C241" s="49"/>
      <c r="D241" s="49"/>
      <c r="E241" s="46"/>
      <c r="F241" s="46"/>
      <c r="G241" s="46"/>
      <c r="H241" s="46"/>
      <c r="I241" s="44"/>
      <c r="J241" s="44"/>
      <c r="K241" s="27"/>
      <c r="L241" s="49"/>
      <c r="M241" s="49"/>
      <c r="N241" s="49"/>
      <c r="O241" s="46"/>
      <c r="P241" s="46"/>
      <c r="Q241" s="44"/>
      <c r="R241" s="41"/>
    </row>
    <row r="242" spans="1:18" ht="12.75">
      <c r="A242" s="618" t="s">
        <v>1215</v>
      </c>
      <c r="B242" s="618"/>
      <c r="C242" s="618"/>
      <c r="D242" s="618"/>
      <c r="E242" s="618"/>
      <c r="F242" s="618"/>
      <c r="G242" s="618"/>
      <c r="H242" s="618"/>
      <c r="I242" s="618"/>
      <c r="J242" s="618"/>
      <c r="K242" s="618"/>
      <c r="L242" s="618"/>
      <c r="M242" s="618"/>
      <c r="N242" s="618"/>
      <c r="O242" s="618"/>
      <c r="P242" s="618"/>
      <c r="Q242" s="618"/>
      <c r="R242" s="618"/>
    </row>
    <row r="243" spans="1:18" ht="12.75">
      <c r="A243" s="525" t="s">
        <v>110</v>
      </c>
      <c r="B243" s="525"/>
      <c r="C243" s="525"/>
      <c r="D243" s="525"/>
      <c r="E243" s="525"/>
      <c r="F243" s="525"/>
      <c r="G243" s="525"/>
      <c r="H243" s="525"/>
      <c r="I243" s="525"/>
      <c r="J243" s="525"/>
      <c r="K243" s="525"/>
      <c r="L243" s="525"/>
      <c r="M243" s="525"/>
      <c r="N243" s="525"/>
      <c r="O243" s="525"/>
      <c r="P243" s="525"/>
      <c r="Q243" s="525"/>
      <c r="R243" s="525"/>
    </row>
  </sheetData>
  <sheetProtection selectLockedCells="1" selectUnlockedCells="1"/>
  <mergeCells count="164">
    <mergeCell ref="A243:R243"/>
    <mergeCell ref="A242:R242"/>
    <mergeCell ref="G186:R186"/>
    <mergeCell ref="G145:R145"/>
    <mergeCell ref="G138:R138"/>
    <mergeCell ref="G139:R139"/>
    <mergeCell ref="G140:R140"/>
    <mergeCell ref="F138:F142"/>
    <mergeCell ref="A149:E149"/>
    <mergeCell ref="C138:C142"/>
    <mergeCell ref="A150:E150"/>
    <mergeCell ref="E138:E142"/>
    <mergeCell ref="A151:E151"/>
    <mergeCell ref="G141:R141"/>
    <mergeCell ref="D138:D142"/>
    <mergeCell ref="A143:E143"/>
    <mergeCell ref="A147:E147"/>
    <mergeCell ref="A145:E145"/>
    <mergeCell ref="A146:E146"/>
    <mergeCell ref="B5:K5"/>
    <mergeCell ref="A46:E46"/>
    <mergeCell ref="A116:E116"/>
    <mergeCell ref="G113:J113"/>
    <mergeCell ref="A110:A114"/>
    <mergeCell ref="A47:E47"/>
    <mergeCell ref="A53:E53"/>
    <mergeCell ref="G76:R76"/>
    <mergeCell ref="A48:E48"/>
    <mergeCell ref="G44:L44"/>
    <mergeCell ref="C41:C45"/>
    <mergeCell ref="F41:F45"/>
    <mergeCell ref="A49:E49"/>
    <mergeCell ref="B41:B45"/>
    <mergeCell ref="A41:A45"/>
    <mergeCell ref="D41:D45"/>
    <mergeCell ref="E41:E45"/>
    <mergeCell ref="G42:R42"/>
    <mergeCell ref="G41:R41"/>
    <mergeCell ref="A50:E50"/>
    <mergeCell ref="D110:D114"/>
    <mergeCell ref="E110:E114"/>
    <mergeCell ref="A115:E115"/>
    <mergeCell ref="A51:E51"/>
    <mergeCell ref="G177:R177"/>
    <mergeCell ref="A148:E148"/>
    <mergeCell ref="B110:B114"/>
    <mergeCell ref="A144:E144"/>
    <mergeCell ref="G43:R43"/>
    <mergeCell ref="M44:R44"/>
    <mergeCell ref="G48:R48"/>
    <mergeCell ref="G74:R74"/>
    <mergeCell ref="G112:Q112"/>
    <mergeCell ref="K113:Q113"/>
    <mergeCell ref="G75:R75"/>
    <mergeCell ref="A138:A142"/>
    <mergeCell ref="B138:B142"/>
    <mergeCell ref="A118:E118"/>
    <mergeCell ref="A122:E122"/>
    <mergeCell ref="A119:E119"/>
    <mergeCell ref="A54:E54"/>
    <mergeCell ref="F110:F114"/>
    <mergeCell ref="A52:E52"/>
    <mergeCell ref="A117:E117"/>
    <mergeCell ref="C110:C114"/>
    <mergeCell ref="A120:E120"/>
    <mergeCell ref="A123:E123"/>
    <mergeCell ref="A121:E121"/>
    <mergeCell ref="G77:R77"/>
    <mergeCell ref="G78:R78"/>
    <mergeCell ref="G79:R79"/>
    <mergeCell ref="G80:R80"/>
    <mergeCell ref="G81:R81"/>
    <mergeCell ref="G82:R82"/>
    <mergeCell ref="G203:R203"/>
    <mergeCell ref="G204:R204"/>
    <mergeCell ref="G205:R205"/>
    <mergeCell ref="G191:R191"/>
    <mergeCell ref="G192:R192"/>
    <mergeCell ref="G201:R201"/>
    <mergeCell ref="G202:R202"/>
    <mergeCell ref="G194:R194"/>
    <mergeCell ref="G195:R195"/>
    <mergeCell ref="G196:R196"/>
    <mergeCell ref="G179:R179"/>
    <mergeCell ref="A174:R174"/>
    <mergeCell ref="G193:R193"/>
    <mergeCell ref="A185:R185"/>
    <mergeCell ref="A180:R180"/>
    <mergeCell ref="G188:R188"/>
    <mergeCell ref="G189:R189"/>
    <mergeCell ref="G190:R190"/>
    <mergeCell ref="G83:R83"/>
    <mergeCell ref="G84:R84"/>
    <mergeCell ref="G85:R85"/>
    <mergeCell ref="G86:R86"/>
    <mergeCell ref="G87:R87"/>
    <mergeCell ref="G88:R88"/>
    <mergeCell ref="G212:R212"/>
    <mergeCell ref="G209:R209"/>
    <mergeCell ref="G210:R210"/>
    <mergeCell ref="G211:R211"/>
    <mergeCell ref="G206:R206"/>
    <mergeCell ref="G207:R207"/>
    <mergeCell ref="G208:R208"/>
    <mergeCell ref="G181:R181"/>
    <mergeCell ref="G182:R182"/>
    <mergeCell ref="G110:Q110"/>
    <mergeCell ref="G111:Q111"/>
    <mergeCell ref="G183:R183"/>
    <mergeCell ref="G184:R184"/>
    <mergeCell ref="G187:R187"/>
    <mergeCell ref="G117:Q117"/>
    <mergeCell ref="G175:R175"/>
    <mergeCell ref="G176:R176"/>
    <mergeCell ref="G178:R178"/>
    <mergeCell ref="G101:R101"/>
    <mergeCell ref="G102:R102"/>
    <mergeCell ref="G103:R103"/>
    <mergeCell ref="G89:R89"/>
    <mergeCell ref="G90:R90"/>
    <mergeCell ref="G91:R91"/>
    <mergeCell ref="G92:R92"/>
    <mergeCell ref="G104:R104"/>
    <mergeCell ref="G105:R105"/>
    <mergeCell ref="G95:R95"/>
    <mergeCell ref="G96:R96"/>
    <mergeCell ref="G97:R97"/>
    <mergeCell ref="G98:R98"/>
    <mergeCell ref="G99:R99"/>
    <mergeCell ref="G100:R100"/>
    <mergeCell ref="G93:R93"/>
    <mergeCell ref="G94:R94"/>
    <mergeCell ref="A23:E23"/>
    <mergeCell ref="G23:I23"/>
    <mergeCell ref="A24:E24"/>
    <mergeCell ref="G24:I24"/>
    <mergeCell ref="A25:E25"/>
    <mergeCell ref="G25:I25"/>
    <mergeCell ref="G17:I17"/>
    <mergeCell ref="G18:I18"/>
    <mergeCell ref="G19:I19"/>
    <mergeCell ref="G20:I20"/>
    <mergeCell ref="G21:I21"/>
    <mergeCell ref="A22:E22"/>
    <mergeCell ref="G22:I22"/>
    <mergeCell ref="A17:A21"/>
    <mergeCell ref="B17:B21"/>
    <mergeCell ref="C17:C21"/>
    <mergeCell ref="D17:D21"/>
    <mergeCell ref="E17:E21"/>
    <mergeCell ref="F17:F21"/>
    <mergeCell ref="G34:I34"/>
    <mergeCell ref="G35:I35"/>
    <mergeCell ref="G36:I36"/>
    <mergeCell ref="A26:E26"/>
    <mergeCell ref="G26:I26"/>
    <mergeCell ref="A30:E30"/>
    <mergeCell ref="G30:I30"/>
    <mergeCell ref="A27:E27"/>
    <mergeCell ref="G27:I27"/>
    <mergeCell ref="A29:E29"/>
    <mergeCell ref="G29:I29"/>
    <mergeCell ref="A28:E28"/>
    <mergeCell ref="G28:I28"/>
  </mergeCells>
  <hyperlinks>
    <hyperlink ref="A243" location="1! Содержание.A1" display="ВЕРНУТЬСЯ К СОДЕРЖАНИЮ"/>
    <hyperlink ref="A243:R243" location="'1. Содержание'!A1" display="ВЕРНУТЬСЯ К СОДЕРЖАНИЮ"/>
    <hyperlink ref="C58" r:id="rId1"/>
    <hyperlink ref="C59:C66" r:id="rId2" display="http://belimo.com.ua/files/file00323.pdf"/>
    <hyperlink ref="C125:C132" r:id="rId3" display="http://belimo.com.ua/files/file00323.pdf"/>
    <hyperlink ref="G46" r:id="rId4"/>
    <hyperlink ref="H46" r:id="rId5"/>
    <hyperlink ref="I46" r:id="rId6"/>
    <hyperlink ref="J46" r:id="rId7"/>
    <hyperlink ref="K46" r:id="rId8"/>
    <hyperlink ref="G115" r:id="rId9"/>
    <hyperlink ref="H115" r:id="rId10"/>
    <hyperlink ref="K115" r:id="rId11"/>
    <hyperlink ref="L115" r:id="rId12"/>
    <hyperlink ref="I115" r:id="rId13"/>
    <hyperlink ref="J115" r:id="rId14"/>
    <hyperlink ref="M115" r:id="rId15"/>
    <hyperlink ref="N115" r:id="rId16"/>
    <hyperlink ref="G143" r:id="rId17"/>
    <hyperlink ref="H143:R143" r:id="rId18" display="http://belimo.com.ua/files/file00325.pdf"/>
    <hyperlink ref="R143" r:id="rId19"/>
    <hyperlink ref="C181" r:id="rId20" display="http://belimo.com.ua/files/file00322.pdf"/>
    <hyperlink ref="C182" r:id="rId21" display="http://belimo.com.ua/files/file00322.pdf"/>
    <hyperlink ref="C183" r:id="rId22" display="http://belimo.com.ua/files/file00322.pdf"/>
    <hyperlink ref="C184" r:id="rId23" display="http://belimo.com.ua/files/file00322.pdf"/>
    <hyperlink ref="C186" r:id="rId24"/>
    <hyperlink ref="C187:C189" r:id="rId25" display="http://www.belimo.ch/pdf/e/SY..-230-SR-T_1_0_en.pdf"/>
    <hyperlink ref="C176" r:id="rId26"/>
    <hyperlink ref="C177" r:id="rId27"/>
    <hyperlink ref="C178" r:id="rId28"/>
    <hyperlink ref="C179" r:id="rId29"/>
    <hyperlink ref="C196" r:id="rId30"/>
    <hyperlink ref="C195" r:id="rId31"/>
    <hyperlink ref="C194" r:id="rId32"/>
    <hyperlink ref="C193" r:id="rId33"/>
    <hyperlink ref="C192" r:id="rId34"/>
    <hyperlink ref="C191" r:id="rId35"/>
    <hyperlink ref="C190" r:id="rId36"/>
    <hyperlink ref="C153" r:id="rId37"/>
    <hyperlink ref="C154:C170" r:id="rId38" display="http://belimo.com.ua/files/file00323.pdf"/>
    <hyperlink ref="C175" r:id="rId39"/>
    <hyperlink ref="C201" r:id="rId40"/>
    <hyperlink ref="C202" r:id="rId41"/>
    <hyperlink ref="C203" r:id="rId42"/>
    <hyperlink ref="C204" r:id="rId43"/>
    <hyperlink ref="C205" r:id="rId44"/>
    <hyperlink ref="C206" r:id="rId45"/>
    <hyperlink ref="C207" r:id="rId46"/>
    <hyperlink ref="B5" location="'8. Баттерфляй'!A148" display="* См. примечания и примеры расшифровки кодов в нижней части данной страницы."/>
    <hyperlink ref="B221" r:id="rId47"/>
    <hyperlink ref="A242:R242" location="'8. Баттерфляй'!A1" display="ВЕРНУТЬСЯ НА НАЧАЛО СТРАНИЦЫ"/>
    <hyperlink ref="B7" r:id="rId48"/>
    <hyperlink ref="B8" r:id="rId49"/>
    <hyperlink ref="B9" r:id="rId50"/>
    <hyperlink ref="B10" r:id="rId51"/>
    <hyperlink ref="B11" r:id="rId52"/>
    <hyperlink ref="B12" r:id="rId53"/>
    <hyperlink ref="B5:K5" location="'8. Баттерфляй'!A153" display="* См. примечания и примеры расшифровки кодов в нижней части данной страницы."/>
    <hyperlink ref="L46" r:id="rId54"/>
    <hyperlink ref="M46" r:id="rId55" display="http://belimo.com.ua/files/file00165.pdf"/>
    <hyperlink ref="N46" r:id="rId56" display="http://belimo.com.ua/files/file00165.pdf"/>
    <hyperlink ref="O46" r:id="rId57" display="http://www.belimo.ch/pdf/e/DGR24A-7_1_0_en.pdf"/>
    <hyperlink ref="P46" r:id="rId58" display="http://belimo.com.ua/files/file00377.pdf"/>
    <hyperlink ref="C133" r:id="rId59"/>
    <hyperlink ref="O115" r:id="rId60"/>
    <hyperlink ref="Q46" r:id="rId61"/>
    <hyperlink ref="R46" r:id="rId62"/>
    <hyperlink ref="P115" r:id="rId63"/>
    <hyperlink ref="Q115" r:id="rId64"/>
    <hyperlink ref="C75" r:id="rId65"/>
    <hyperlink ref="C74" r:id="rId66"/>
    <hyperlink ref="C76" r:id="rId67"/>
    <hyperlink ref="C77" r:id="rId68"/>
    <hyperlink ref="C80" r:id="rId69"/>
    <hyperlink ref="C81" r:id="rId70"/>
    <hyperlink ref="C82" r:id="rId71"/>
    <hyperlink ref="C83" r:id="rId72"/>
    <hyperlink ref="C88" r:id="rId73"/>
    <hyperlink ref="C89" r:id="rId74"/>
    <hyperlink ref="C85" r:id="rId75"/>
    <hyperlink ref="C87" r:id="rId76"/>
    <hyperlink ref="C90" r:id="rId77"/>
    <hyperlink ref="C91" r:id="rId78"/>
    <hyperlink ref="C86" r:id="rId79"/>
    <hyperlink ref="C93" r:id="rId80"/>
    <hyperlink ref="C94" r:id="rId81"/>
    <hyperlink ref="C100" r:id="rId82"/>
    <hyperlink ref="C101" r:id="rId83"/>
    <hyperlink ref="C96" r:id="rId84"/>
    <hyperlink ref="C98" r:id="rId85"/>
    <hyperlink ref="C102" r:id="rId86"/>
    <hyperlink ref="C103" r:id="rId87"/>
    <hyperlink ref="C97" r:id="rId88"/>
    <hyperlink ref="C99" r:id="rId89"/>
    <hyperlink ref="C104" r:id="rId90"/>
    <hyperlink ref="C105" r:id="rId91"/>
    <hyperlink ref="C35" r:id="rId92"/>
    <hyperlink ref="C36" r:id="rId93"/>
    <hyperlink ref="C34" r:id="rId94"/>
    <hyperlink ref="G22" r:id="rId95"/>
  </hyperlinks>
  <pageMargins left="0.19652777777777777" right="0.19652777777777777" top="0.39374999999999999" bottom="0.39374999999999999" header="0.51180555555555551" footer="0.51180555555555551"/>
  <pageSetup firstPageNumber="0" fitToHeight="0" orientation="landscape" horizontalDpi="300" verticalDpi="300" r:id="rId96"/>
  <headerFooter alignWithMargins="0"/>
  <ignoredErrors>
    <ignoredError sqref="P132" formula="1"/>
  </ignoredErrors>
  <drawing r:id="rId97"/>
</worksheet>
</file>

<file path=xl/worksheets/sheet9.xml><?xml version="1.0" encoding="utf-8"?>
<worksheet xmlns="http://schemas.openxmlformats.org/spreadsheetml/2006/main" xmlns:r="http://schemas.openxmlformats.org/officeDocument/2006/relationships">
  <sheetPr codeName="Лист12">
    <tabColor theme="9" tint="0.59999389629810485"/>
  </sheetPr>
  <dimension ref="A1:Y146"/>
  <sheetViews>
    <sheetView zoomScaleNormal="100" zoomScaleSheetLayoutView="100" workbookViewId="0"/>
  </sheetViews>
  <sheetFormatPr defaultRowHeight="12.75"/>
  <cols>
    <col min="1" max="1" width="4.140625" style="17" customWidth="1"/>
    <col min="2" max="2" width="19.42578125" style="18" customWidth="1"/>
    <col min="3" max="3" width="9.42578125" style="17" customWidth="1"/>
    <col min="4" max="4" width="8.7109375" style="17" customWidth="1"/>
    <col min="5" max="5" width="8.7109375" style="17" hidden="1" customWidth="1"/>
    <col min="6" max="11" width="5.7109375" style="17" customWidth="1"/>
    <col min="12" max="14" width="5.28515625" style="17" customWidth="1"/>
    <col min="15" max="15" width="5.7109375" style="17" customWidth="1"/>
    <col min="16" max="16" width="5.28515625" style="17" customWidth="1"/>
    <col min="17" max="23" width="5.7109375" style="17" customWidth="1"/>
    <col min="24" max="25" width="5.7109375" style="19" customWidth="1"/>
    <col min="26" max="16384" width="9.140625" style="19"/>
  </cols>
  <sheetData>
    <row r="1" spans="1:25" ht="15.75">
      <c r="A1" s="372" t="s">
        <v>2860</v>
      </c>
      <c r="B1" s="372"/>
      <c r="C1" s="372"/>
      <c r="D1" s="372"/>
      <c r="E1" s="372"/>
      <c r="F1" s="372"/>
      <c r="G1" s="372"/>
      <c r="H1" s="372"/>
      <c r="I1" s="372"/>
      <c r="J1" s="372"/>
      <c r="K1" s="372"/>
      <c r="L1" s="372"/>
      <c r="M1" s="372"/>
      <c r="N1" s="372"/>
      <c r="O1" s="372"/>
      <c r="P1" s="372"/>
      <c r="Q1" s="372"/>
      <c r="R1" s="372"/>
      <c r="S1" s="372"/>
      <c r="T1" s="372"/>
      <c r="U1" s="372"/>
      <c r="V1" s="372"/>
    </row>
    <row r="2" spans="1:25" ht="15.75">
      <c r="A2" s="203" t="s">
        <v>1865</v>
      </c>
      <c r="B2" s="203"/>
      <c r="C2" s="203"/>
      <c r="D2" s="203"/>
      <c r="E2" s="203"/>
      <c r="F2" s="203"/>
      <c r="G2" s="203"/>
      <c r="H2" s="203"/>
      <c r="I2" s="203"/>
      <c r="J2" s="203"/>
      <c r="K2" s="203"/>
      <c r="L2" s="203"/>
      <c r="M2" s="203"/>
      <c r="N2" s="203"/>
      <c r="O2" s="203"/>
      <c r="P2" s="203"/>
      <c r="Q2" s="203"/>
      <c r="R2" s="203"/>
      <c r="S2" s="203"/>
      <c r="T2" s="203"/>
      <c r="U2" s="203"/>
      <c r="V2" s="203"/>
    </row>
    <row r="3" spans="1:25" ht="15.75">
      <c r="A3" s="115" t="s">
        <v>3165</v>
      </c>
      <c r="B3" s="167"/>
      <c r="C3" s="167"/>
      <c r="D3" s="167"/>
      <c r="E3" s="167"/>
      <c r="F3" s="167"/>
      <c r="G3" s="167"/>
      <c r="H3" s="167"/>
      <c r="I3" s="167"/>
      <c r="J3" s="167"/>
      <c r="K3" s="167"/>
      <c r="L3" s="167"/>
      <c r="M3" s="167"/>
      <c r="N3" s="167"/>
      <c r="O3" s="167"/>
      <c r="P3" s="167"/>
      <c r="Q3" s="167"/>
      <c r="R3" s="167"/>
      <c r="S3" s="167"/>
      <c r="T3" s="167"/>
      <c r="U3" s="167"/>
      <c r="V3" s="167"/>
    </row>
    <row r="4" spans="1:25">
      <c r="A4" s="469" t="s">
        <v>2966</v>
      </c>
    </row>
    <row r="5" spans="1:25">
      <c r="W5" s="435" t="s">
        <v>2746</v>
      </c>
      <c r="X5" s="85"/>
      <c r="Y5" s="436">
        <v>0</v>
      </c>
    </row>
    <row r="6" spans="1:25" ht="15.75">
      <c r="A6" s="215" t="s">
        <v>3011</v>
      </c>
      <c r="W6" s="434" t="s">
        <v>2967</v>
      </c>
      <c r="X6" s="434"/>
      <c r="Y6" s="436">
        <v>0</v>
      </c>
    </row>
    <row r="8" spans="1:25" ht="66.75" customHeight="1">
      <c r="A8" s="644" t="s">
        <v>2826</v>
      </c>
      <c r="B8" s="644"/>
      <c r="C8" s="644"/>
      <c r="D8" s="644"/>
      <c r="E8" s="644"/>
      <c r="F8" s="644"/>
      <c r="G8" s="644"/>
      <c r="H8" s="644"/>
      <c r="I8" s="644"/>
      <c r="J8" s="644"/>
      <c r="K8" s="644"/>
      <c r="L8" s="644"/>
      <c r="M8" s="644"/>
      <c r="N8" s="644"/>
      <c r="O8" s="644"/>
      <c r="P8" s="644"/>
      <c r="Q8" s="644"/>
      <c r="R8" s="644"/>
      <c r="S8" s="644"/>
      <c r="T8" s="644"/>
      <c r="U8" s="644"/>
    </row>
    <row r="9" spans="1:25" ht="23.25" customHeight="1">
      <c r="A9" s="627" t="s">
        <v>2822</v>
      </c>
      <c r="B9" s="627"/>
      <c r="C9" s="627"/>
      <c r="D9" s="627"/>
      <c r="E9" s="627"/>
      <c r="F9" s="627"/>
      <c r="G9" s="627"/>
      <c r="H9" s="627"/>
      <c r="I9" s="627"/>
      <c r="J9" s="627"/>
      <c r="K9" s="627"/>
      <c r="L9" s="627"/>
      <c r="M9" s="627"/>
      <c r="N9" s="627"/>
      <c r="O9" s="627"/>
      <c r="P9" s="627"/>
      <c r="Q9" s="627"/>
      <c r="R9" s="627"/>
      <c r="S9" s="627"/>
    </row>
    <row r="10" spans="1:25">
      <c r="A10" s="268"/>
      <c r="B10" s="443" t="s">
        <v>2823</v>
      </c>
      <c r="C10" s="268"/>
      <c r="D10" s="268"/>
      <c r="E10" s="268"/>
      <c r="F10" s="268"/>
      <c r="G10" s="268"/>
      <c r="H10" s="268"/>
      <c r="I10" s="268"/>
      <c r="J10" s="268"/>
      <c r="K10" s="268"/>
      <c r="L10" s="268"/>
      <c r="M10" s="268"/>
    </row>
    <row r="11" spans="1:25" ht="12.75" customHeight="1">
      <c r="A11" s="621" t="s">
        <v>2827</v>
      </c>
      <c r="B11" s="621"/>
      <c r="C11" s="621"/>
      <c r="D11" s="621"/>
      <c r="E11" s="621"/>
      <c r="F11" s="621"/>
      <c r="G11" s="621"/>
      <c r="H11" s="621"/>
      <c r="I11" s="621"/>
      <c r="J11" s="621"/>
      <c r="K11" s="621"/>
      <c r="L11" s="621"/>
      <c r="M11" s="621"/>
      <c r="N11" s="621"/>
      <c r="O11" s="621"/>
      <c r="P11" s="621"/>
      <c r="Q11" s="621"/>
      <c r="R11" s="621"/>
      <c r="S11" s="621"/>
      <c r="T11" s="621"/>
      <c r="U11" s="621"/>
    </row>
    <row r="12" spans="1:25">
      <c r="A12" s="625" t="s">
        <v>2828</v>
      </c>
      <c r="B12" s="625"/>
      <c r="C12" s="625"/>
      <c r="D12" s="625"/>
      <c r="E12" s="625"/>
      <c r="F12" s="625"/>
      <c r="G12" s="625"/>
      <c r="H12" s="625"/>
      <c r="I12" s="625"/>
      <c r="J12" s="625"/>
      <c r="K12" s="625"/>
      <c r="L12" s="625"/>
      <c r="M12" s="625"/>
      <c r="N12" s="625"/>
      <c r="O12" s="625"/>
      <c r="P12" s="625"/>
      <c r="Q12" s="625"/>
      <c r="R12" s="625"/>
      <c r="S12" s="625"/>
      <c r="T12" s="625"/>
      <c r="U12" s="625"/>
    </row>
    <row r="13" spans="1:25">
      <c r="A13" s="626" t="s">
        <v>2824</v>
      </c>
      <c r="B13" s="626"/>
      <c r="C13" s="626"/>
      <c r="D13" s="626"/>
      <c r="E13" s="626"/>
      <c r="F13" s="626"/>
      <c r="G13" s="626"/>
      <c r="H13" s="626"/>
      <c r="I13" s="626"/>
      <c r="J13" s="626"/>
      <c r="K13" s="626"/>
      <c r="L13" s="626"/>
      <c r="M13" s="626"/>
      <c r="N13" s="626"/>
      <c r="O13" s="626"/>
      <c r="P13" s="626"/>
      <c r="Q13" s="626"/>
      <c r="R13" s="626"/>
      <c r="S13" s="626"/>
      <c r="T13" s="626"/>
      <c r="U13" s="626"/>
    </row>
    <row r="14" spans="1:25">
      <c r="A14" s="625" t="s">
        <v>2825</v>
      </c>
      <c r="B14" s="625"/>
      <c r="C14" s="625"/>
      <c r="D14" s="625"/>
      <c r="E14" s="625"/>
      <c r="F14" s="625"/>
      <c r="G14" s="625"/>
      <c r="H14" s="625"/>
      <c r="I14" s="625"/>
      <c r="J14" s="625"/>
      <c r="K14" s="625"/>
      <c r="L14" s="625"/>
      <c r="M14" s="625"/>
      <c r="N14" s="625"/>
      <c r="O14" s="625"/>
      <c r="P14" s="625"/>
      <c r="Q14" s="625"/>
      <c r="R14" s="625"/>
      <c r="S14" s="625"/>
      <c r="T14" s="625"/>
      <c r="U14" s="625"/>
    </row>
    <row r="15" spans="1:25">
      <c r="A15" s="627" t="s">
        <v>2829</v>
      </c>
      <c r="B15" s="627"/>
      <c r="C15" s="627"/>
      <c r="D15" s="627"/>
      <c r="E15" s="627"/>
      <c r="F15" s="627"/>
      <c r="G15" s="627"/>
      <c r="H15" s="627"/>
      <c r="I15" s="627"/>
      <c r="J15" s="627"/>
      <c r="K15" s="627"/>
      <c r="L15" s="627"/>
      <c r="M15" s="627"/>
      <c r="N15" s="627"/>
      <c r="O15" s="627"/>
      <c r="P15" s="627"/>
      <c r="Q15" s="627"/>
      <c r="R15" s="627"/>
      <c r="S15" s="627"/>
      <c r="T15" s="627"/>
      <c r="U15" s="627"/>
      <c r="V15" s="627"/>
    </row>
    <row r="16" spans="1:25" ht="25.5" customHeight="1">
      <c r="A16" s="621" t="s">
        <v>2861</v>
      </c>
      <c r="B16" s="621"/>
      <c r="C16" s="621"/>
      <c r="D16" s="621"/>
      <c r="E16" s="621"/>
      <c r="F16" s="621"/>
      <c r="G16" s="621"/>
      <c r="H16" s="621"/>
      <c r="I16" s="621"/>
      <c r="J16" s="621"/>
      <c r="K16" s="621"/>
      <c r="L16" s="621"/>
      <c r="M16" s="621"/>
      <c r="N16" s="621"/>
      <c r="O16" s="621"/>
      <c r="P16" s="621"/>
      <c r="Q16" s="621"/>
      <c r="R16" s="621"/>
      <c r="S16" s="621"/>
      <c r="T16" s="621"/>
      <c r="U16" s="621"/>
      <c r="V16" s="621"/>
    </row>
    <row r="17" spans="1:25">
      <c r="A17" s="622" t="s">
        <v>2862</v>
      </c>
      <c r="B17" s="622"/>
      <c r="C17" s="622"/>
      <c r="D17" s="622"/>
      <c r="E17" s="622"/>
      <c r="F17" s="622"/>
      <c r="G17" s="622"/>
      <c r="H17" s="622"/>
      <c r="I17" s="622"/>
      <c r="J17" s="622"/>
      <c r="K17" s="622"/>
      <c r="L17" s="622"/>
      <c r="M17" s="622"/>
      <c r="N17" s="622"/>
      <c r="O17" s="622"/>
      <c r="P17" s="622"/>
      <c r="Q17" s="622"/>
      <c r="R17" s="622"/>
      <c r="S17" s="622"/>
      <c r="T17" s="622"/>
      <c r="U17" s="622"/>
      <c r="V17" s="622"/>
    </row>
    <row r="18" spans="1:25">
      <c r="A18" s="627" t="s">
        <v>1895</v>
      </c>
      <c r="B18" s="627"/>
      <c r="C18" s="627"/>
      <c r="D18" s="627"/>
      <c r="E18" s="627"/>
      <c r="F18" s="627"/>
      <c r="G18" s="627"/>
      <c r="H18" s="627"/>
      <c r="I18" s="627"/>
      <c r="J18" s="627"/>
      <c r="K18" s="627"/>
      <c r="L18" s="627"/>
      <c r="M18" s="627"/>
      <c r="N18" s="627"/>
      <c r="O18" s="627"/>
      <c r="P18" s="627"/>
      <c r="Q18" s="627"/>
      <c r="R18" s="627"/>
      <c r="S18" s="627"/>
    </row>
    <row r="19" spans="1:25">
      <c r="B19" s="242" t="s">
        <v>2830</v>
      </c>
    </row>
    <row r="20" spans="1:25">
      <c r="B20" s="242" t="s">
        <v>2831</v>
      </c>
    </row>
    <row r="22" spans="1:25" ht="12.75" customHeight="1">
      <c r="A22" s="521" t="s">
        <v>157</v>
      </c>
      <c r="B22" s="515" t="s">
        <v>508</v>
      </c>
      <c r="C22" s="639" t="s">
        <v>1871</v>
      </c>
      <c r="D22" s="515" t="s">
        <v>160</v>
      </c>
      <c r="E22" s="515" t="s">
        <v>160</v>
      </c>
      <c r="F22" s="628" t="s">
        <v>1870</v>
      </c>
      <c r="G22" s="628"/>
      <c r="H22" s="628"/>
      <c r="I22" s="628"/>
      <c r="J22" s="628"/>
      <c r="K22" s="628"/>
      <c r="L22" s="628"/>
      <c r="M22" s="628"/>
      <c r="N22" s="628"/>
      <c r="O22" s="628"/>
      <c r="P22" s="628"/>
      <c r="Q22" s="628"/>
      <c r="R22" s="628"/>
      <c r="S22" s="628"/>
      <c r="T22" s="628"/>
      <c r="U22" s="628"/>
      <c r="V22" s="628"/>
      <c r="W22" s="628"/>
      <c r="X22" s="628"/>
      <c r="Y22" s="628"/>
    </row>
    <row r="23" spans="1:25" ht="12.75" customHeight="1">
      <c r="A23" s="521"/>
      <c r="B23" s="515"/>
      <c r="C23" s="639"/>
      <c r="D23" s="515"/>
      <c r="E23" s="515"/>
      <c r="F23" s="550" t="s">
        <v>2843</v>
      </c>
      <c r="G23" s="550"/>
      <c r="H23" s="550"/>
      <c r="I23" s="550"/>
      <c r="J23" s="550"/>
      <c r="K23" s="550"/>
      <c r="L23" s="550"/>
      <c r="M23" s="550"/>
      <c r="N23" s="550"/>
      <c r="O23" s="550"/>
      <c r="P23" s="550"/>
      <c r="Q23" s="550"/>
      <c r="R23" s="550"/>
      <c r="S23" s="550"/>
      <c r="T23" s="550" t="s">
        <v>3188</v>
      </c>
      <c r="U23" s="550"/>
      <c r="V23" s="550"/>
      <c r="W23" s="550"/>
      <c r="X23" s="550"/>
      <c r="Y23" s="550"/>
    </row>
    <row r="24" spans="1:25">
      <c r="A24" s="521"/>
      <c r="B24" s="515"/>
      <c r="C24" s="639"/>
      <c r="D24" s="515"/>
      <c r="E24" s="515"/>
      <c r="F24" s="633" t="s">
        <v>1877</v>
      </c>
      <c r="G24" s="634"/>
      <c r="H24" s="634"/>
      <c r="I24" s="634"/>
      <c r="J24" s="634"/>
      <c r="K24" s="634"/>
      <c r="L24" s="634"/>
      <c r="M24" s="635"/>
      <c r="N24" s="636" t="s">
        <v>2839</v>
      </c>
      <c r="O24" s="636"/>
      <c r="P24" s="636"/>
      <c r="Q24" s="636"/>
      <c r="R24" s="636" t="s">
        <v>2840</v>
      </c>
      <c r="S24" s="636"/>
      <c r="T24" s="633" t="s">
        <v>3189</v>
      </c>
      <c r="U24" s="634"/>
      <c r="V24" s="634"/>
      <c r="W24" s="635"/>
      <c r="X24" s="636" t="s">
        <v>2842</v>
      </c>
      <c r="Y24" s="636"/>
    </row>
    <row r="25" spans="1:25">
      <c r="A25" s="521"/>
      <c r="B25" s="515"/>
      <c r="C25" s="639"/>
      <c r="D25" s="515"/>
      <c r="E25" s="515"/>
      <c r="F25" s="636" t="s">
        <v>1882</v>
      </c>
      <c r="G25" s="636"/>
      <c r="H25" s="633" t="s">
        <v>1883</v>
      </c>
      <c r="I25" s="634"/>
      <c r="J25" s="634"/>
      <c r="K25" s="634"/>
      <c r="L25" s="634"/>
      <c r="M25" s="635"/>
      <c r="N25" s="636" t="s">
        <v>764</v>
      </c>
      <c r="O25" s="636"/>
      <c r="P25" s="636" t="s">
        <v>2838</v>
      </c>
      <c r="Q25" s="636"/>
      <c r="R25" s="633" t="s">
        <v>2841</v>
      </c>
      <c r="S25" s="635"/>
      <c r="T25" s="636" t="s">
        <v>1882</v>
      </c>
      <c r="U25" s="636"/>
      <c r="V25" s="633" t="s">
        <v>1883</v>
      </c>
      <c r="W25" s="635"/>
      <c r="X25" s="633" t="s">
        <v>764</v>
      </c>
      <c r="Y25" s="635"/>
    </row>
    <row r="26" spans="1:25" ht="67.5" customHeight="1">
      <c r="A26" s="521"/>
      <c r="B26" s="515"/>
      <c r="C26" s="639"/>
      <c r="D26" s="515"/>
      <c r="E26" s="515"/>
      <c r="F26" s="637" t="s">
        <v>2833</v>
      </c>
      <c r="G26" s="638"/>
      <c r="H26" s="663" t="s">
        <v>2834</v>
      </c>
      <c r="I26" s="663"/>
      <c r="J26" s="663" t="s">
        <v>3009</v>
      </c>
      <c r="K26" s="663"/>
      <c r="L26" s="663" t="s">
        <v>3010</v>
      </c>
      <c r="M26" s="663"/>
      <c r="N26" s="663" t="s">
        <v>2835</v>
      </c>
      <c r="O26" s="663"/>
      <c r="P26" s="663" t="s">
        <v>2836</v>
      </c>
      <c r="Q26" s="663"/>
      <c r="R26" s="637" t="s">
        <v>3012</v>
      </c>
      <c r="S26" s="638"/>
      <c r="T26" s="637" t="s">
        <v>3190</v>
      </c>
      <c r="U26" s="638"/>
      <c r="V26" s="637" t="s">
        <v>3191</v>
      </c>
      <c r="W26" s="638"/>
      <c r="X26" s="637" t="s">
        <v>2837</v>
      </c>
      <c r="Y26" s="638"/>
    </row>
    <row r="27" spans="1:25">
      <c r="A27" s="552" t="s">
        <v>1881</v>
      </c>
      <c r="B27" s="552"/>
      <c r="C27" s="552"/>
      <c r="D27" s="231"/>
      <c r="E27" s="231"/>
      <c r="F27" s="629" t="s">
        <v>2832</v>
      </c>
      <c r="G27" s="630"/>
      <c r="H27" s="629" t="s">
        <v>2832</v>
      </c>
      <c r="I27" s="630"/>
      <c r="J27" s="629" t="s">
        <v>2832</v>
      </c>
      <c r="K27" s="630"/>
      <c r="L27" s="629" t="s">
        <v>2832</v>
      </c>
      <c r="M27" s="630"/>
      <c r="N27" s="629" t="s">
        <v>2832</v>
      </c>
      <c r="O27" s="630"/>
      <c r="P27" s="629" t="s">
        <v>2832</v>
      </c>
      <c r="Q27" s="630"/>
      <c r="R27" s="629" t="s">
        <v>2832</v>
      </c>
      <c r="S27" s="630"/>
      <c r="T27" s="629" t="s">
        <v>2832</v>
      </c>
      <c r="U27" s="630"/>
      <c r="V27" s="629" t="s">
        <v>2832</v>
      </c>
      <c r="W27" s="630"/>
      <c r="X27" s="629" t="s">
        <v>2832</v>
      </c>
      <c r="Y27" s="630"/>
    </row>
    <row r="28" spans="1:25">
      <c r="A28" s="552" t="s">
        <v>1910</v>
      </c>
      <c r="B28" s="552"/>
      <c r="C28" s="552"/>
      <c r="D28" s="231"/>
      <c r="E28" s="231"/>
      <c r="F28" s="631">
        <v>75</v>
      </c>
      <c r="G28" s="632"/>
      <c r="H28" s="631">
        <v>75</v>
      </c>
      <c r="I28" s="632"/>
      <c r="J28" s="631">
        <v>35</v>
      </c>
      <c r="K28" s="632"/>
      <c r="L28" s="631">
        <v>15</v>
      </c>
      <c r="M28" s="632"/>
      <c r="N28" s="631">
        <v>75</v>
      </c>
      <c r="O28" s="632"/>
      <c r="P28" s="631">
        <v>75</v>
      </c>
      <c r="Q28" s="632"/>
      <c r="R28" s="631">
        <v>75</v>
      </c>
      <c r="S28" s="632"/>
      <c r="T28" s="631" t="s">
        <v>2844</v>
      </c>
      <c r="U28" s="632"/>
      <c r="V28" s="631" t="s">
        <v>2844</v>
      </c>
      <c r="W28" s="632"/>
      <c r="X28" s="631" t="s">
        <v>2844</v>
      </c>
      <c r="Y28" s="632"/>
    </row>
    <row r="29" spans="1:25" ht="12.75" hidden="1" customHeight="1">
      <c r="A29" s="516" t="s">
        <v>681</v>
      </c>
      <c r="B29" s="516"/>
      <c r="C29" s="516"/>
      <c r="D29" s="250"/>
      <c r="E29" s="250"/>
      <c r="F29" s="554">
        <v>56.274418604651189</v>
      </c>
      <c r="G29" s="556"/>
      <c r="H29" s="554">
        <v>64.018604651162804</v>
      </c>
      <c r="I29" s="556"/>
      <c r="J29" s="554">
        <v>65.567441860465138</v>
      </c>
      <c r="K29" s="556"/>
      <c r="L29" s="554">
        <v>65.567441860465138</v>
      </c>
      <c r="M29" s="556"/>
      <c r="N29" s="554">
        <v>56.274418604651189</v>
      </c>
      <c r="O29" s="556"/>
      <c r="P29" s="554">
        <v>56.274418604651189</v>
      </c>
      <c r="Q29" s="556"/>
      <c r="R29" s="554">
        <v>57.823255813953509</v>
      </c>
      <c r="S29" s="556"/>
      <c r="T29" s="554">
        <v>89.83255813953491</v>
      </c>
      <c r="U29" s="556"/>
      <c r="V29" s="554" t="s">
        <v>455</v>
      </c>
      <c r="W29" s="556"/>
      <c r="X29" s="554">
        <v>89.83255813953491</v>
      </c>
      <c r="Y29" s="556"/>
    </row>
    <row r="30" spans="1:25">
      <c r="A30" s="516" t="s">
        <v>681</v>
      </c>
      <c r="B30" s="516"/>
      <c r="C30" s="516"/>
      <c r="D30" s="250"/>
      <c r="E30" s="250"/>
      <c r="F30" s="554">
        <f>F29*(1+$Y$6)*(1-$Y$5)</f>
        <v>56.274418604651189</v>
      </c>
      <c r="G30" s="556"/>
      <c r="H30" s="554">
        <f>H29*(1+$Y$6)*(1-$Y$5)</f>
        <v>64.018604651162804</v>
      </c>
      <c r="I30" s="556"/>
      <c r="J30" s="554">
        <f>J29*(1+$Y$6)*(1-$Y$5)</f>
        <v>65.567441860465138</v>
      </c>
      <c r="K30" s="556"/>
      <c r="L30" s="554">
        <f>L29*(1+$Y$6)*(1-$Y$5)</f>
        <v>65.567441860465138</v>
      </c>
      <c r="M30" s="556"/>
      <c r="N30" s="554">
        <f>N29*(1+$Y$6)*(1-$Y$5)</f>
        <v>56.274418604651189</v>
      </c>
      <c r="O30" s="556"/>
      <c r="P30" s="554">
        <f>P29*(1+$Y$6)*(1-$Y$5)</f>
        <v>56.274418604651189</v>
      </c>
      <c r="Q30" s="556"/>
      <c r="R30" s="554">
        <f>R29*(1+$Y$6)*(1-$Y$5)</f>
        <v>57.823255813953509</v>
      </c>
      <c r="S30" s="556"/>
      <c r="T30" s="554">
        <f>T29*(1+$Z$6)*(1-$Z$5)</f>
        <v>89.83255813953491</v>
      </c>
      <c r="U30" s="556"/>
      <c r="V30" s="554" t="s">
        <v>455</v>
      </c>
      <c r="W30" s="556"/>
      <c r="X30" s="554">
        <f>X29*(1+$Z$6)*(1-$Z$5)</f>
        <v>89.83255813953491</v>
      </c>
      <c r="Y30" s="556"/>
    </row>
    <row r="31" spans="1:25">
      <c r="A31" s="56"/>
      <c r="B31" s="56"/>
      <c r="C31" s="56"/>
      <c r="D31" s="30"/>
      <c r="E31" s="30"/>
      <c r="F31" s="27"/>
      <c r="G31" s="27"/>
      <c r="H31" s="27"/>
      <c r="I31" s="27"/>
      <c r="J31" s="27"/>
      <c r="K31" s="27"/>
      <c r="L31" s="27"/>
      <c r="M31" s="27"/>
      <c r="N31" s="27"/>
      <c r="O31" s="27"/>
      <c r="P31" s="27"/>
      <c r="Q31" s="27"/>
      <c r="R31" s="27"/>
      <c r="S31" s="27"/>
      <c r="T31" s="27"/>
      <c r="U31" s="27"/>
      <c r="V31" s="27"/>
      <c r="W31" s="27"/>
      <c r="X31" s="27"/>
    </row>
    <row r="32" spans="1:25">
      <c r="A32" s="237" t="s">
        <v>2848</v>
      </c>
      <c r="B32" s="236"/>
      <c r="C32" s="236"/>
      <c r="D32" s="236"/>
      <c r="E32" s="236"/>
      <c r="F32" s="236"/>
      <c r="G32" s="236"/>
      <c r="H32" s="236"/>
      <c r="I32" s="236"/>
      <c r="J32" s="236"/>
      <c r="K32" s="236"/>
      <c r="L32" s="236"/>
      <c r="M32" s="236"/>
      <c r="N32" s="236"/>
      <c r="O32" s="236"/>
      <c r="P32" s="236"/>
      <c r="Q32" s="236"/>
      <c r="R32" s="319"/>
      <c r="S32" s="319"/>
      <c r="T32" s="319"/>
      <c r="U32" s="319"/>
      <c r="W32" s="21"/>
      <c r="X32" s="47"/>
    </row>
    <row r="33" spans="1:25">
      <c r="A33" s="232">
        <v>15</v>
      </c>
      <c r="B33" s="442" t="s">
        <v>2845</v>
      </c>
      <c r="C33" s="235">
        <v>0.06</v>
      </c>
      <c r="D33" s="229">
        <f>E33*(1+$Y$6)*(1-$Y$5)</f>
        <v>86.73488372093027</v>
      </c>
      <c r="E33" s="229">
        <v>86.73488372093027</v>
      </c>
      <c r="F33" s="623">
        <f>D33+$F$30</f>
        <v>143.00930232558147</v>
      </c>
      <c r="G33" s="624"/>
      <c r="H33" s="623">
        <f>D33+$H$30</f>
        <v>150.75348837209307</v>
      </c>
      <c r="I33" s="624"/>
      <c r="J33" s="623">
        <f>D33+$J$30</f>
        <v>152.30232558139539</v>
      </c>
      <c r="K33" s="624"/>
      <c r="L33" s="623">
        <f>D33+$L$30</f>
        <v>152.30232558139539</v>
      </c>
      <c r="M33" s="624"/>
      <c r="N33" s="623">
        <f>D33+$N$30</f>
        <v>143.00930232558147</v>
      </c>
      <c r="O33" s="624"/>
      <c r="P33" s="623">
        <f>D33+$P$30</f>
        <v>143.00930232558147</v>
      </c>
      <c r="Q33" s="624"/>
      <c r="R33" s="623">
        <f>D33+$R$30</f>
        <v>144.55813953488376</v>
      </c>
      <c r="S33" s="624"/>
      <c r="T33" s="623">
        <f>D33+$T$30</f>
        <v>176.56744186046518</v>
      </c>
      <c r="U33" s="624"/>
      <c r="V33" s="623" t="s">
        <v>455</v>
      </c>
      <c r="W33" s="624"/>
      <c r="X33" s="623">
        <f>D33+$X$30</f>
        <v>176.56744186046518</v>
      </c>
      <c r="Y33" s="624"/>
    </row>
    <row r="34" spans="1:25">
      <c r="A34" s="232">
        <v>15</v>
      </c>
      <c r="B34" s="442" t="s">
        <v>2846</v>
      </c>
      <c r="C34" s="235">
        <v>0.12</v>
      </c>
      <c r="D34" s="229">
        <f>E34*(1+$Y$6)*(1-$Y$5)</f>
        <v>86.73488372093027</v>
      </c>
      <c r="E34" s="229">
        <v>86.73488372093027</v>
      </c>
      <c r="F34" s="623">
        <f>D34+$F$30</f>
        <v>143.00930232558147</v>
      </c>
      <c r="G34" s="624"/>
      <c r="H34" s="623">
        <f>D34+$H$30</f>
        <v>150.75348837209307</v>
      </c>
      <c r="I34" s="624"/>
      <c r="J34" s="623">
        <f>D34+$J$30</f>
        <v>152.30232558139539</v>
      </c>
      <c r="K34" s="624"/>
      <c r="L34" s="623">
        <f>D34+$L$30</f>
        <v>152.30232558139539</v>
      </c>
      <c r="M34" s="624"/>
      <c r="N34" s="623">
        <f>D34+$N$30</f>
        <v>143.00930232558147</v>
      </c>
      <c r="O34" s="624"/>
      <c r="P34" s="623">
        <f>D34+$P$30</f>
        <v>143.00930232558147</v>
      </c>
      <c r="Q34" s="624"/>
      <c r="R34" s="623">
        <f>D34+$R$30</f>
        <v>144.55813953488376</v>
      </c>
      <c r="S34" s="624"/>
      <c r="T34" s="623">
        <f>D34+$T$30</f>
        <v>176.56744186046518</v>
      </c>
      <c r="U34" s="624"/>
      <c r="V34" s="623" t="s">
        <v>455</v>
      </c>
      <c r="W34" s="624"/>
      <c r="X34" s="623">
        <f>D34+$X$30</f>
        <v>176.56744186046518</v>
      </c>
      <c r="Y34" s="624"/>
    </row>
    <row r="35" spans="1:25">
      <c r="A35" s="232">
        <v>20</v>
      </c>
      <c r="B35" s="442" t="s">
        <v>2847</v>
      </c>
      <c r="C35" s="235">
        <v>0.27200000000000002</v>
      </c>
      <c r="D35" s="229">
        <f>E35*(1+$Y$6)*(1-$Y$5)</f>
        <v>107.90232558139539</v>
      </c>
      <c r="E35" s="229">
        <v>107.90232558139539</v>
      </c>
      <c r="F35" s="623">
        <f>D35+$F$30</f>
        <v>164.17674418604656</v>
      </c>
      <c r="G35" s="624"/>
      <c r="H35" s="623">
        <f>D35+$H$30</f>
        <v>171.92093023255819</v>
      </c>
      <c r="I35" s="624"/>
      <c r="J35" s="623">
        <f>D35+$J$30</f>
        <v>173.46976744186054</v>
      </c>
      <c r="K35" s="624"/>
      <c r="L35" s="623">
        <f>D35+$L$30</f>
        <v>173.46976744186054</v>
      </c>
      <c r="M35" s="624"/>
      <c r="N35" s="623">
        <f>D35+$N$30</f>
        <v>164.17674418604656</v>
      </c>
      <c r="O35" s="624"/>
      <c r="P35" s="623">
        <f>D35+$P$30</f>
        <v>164.17674418604656</v>
      </c>
      <c r="Q35" s="624"/>
      <c r="R35" s="623">
        <f>D35+$R$30</f>
        <v>165.72558139534891</v>
      </c>
      <c r="S35" s="624"/>
      <c r="T35" s="623">
        <f>D35+$T$30</f>
        <v>197.7348837209303</v>
      </c>
      <c r="U35" s="624"/>
      <c r="V35" s="623" t="s">
        <v>455</v>
      </c>
      <c r="W35" s="624"/>
      <c r="X35" s="623">
        <f>D35+$X$30</f>
        <v>197.7348837209303</v>
      </c>
      <c r="Y35" s="624"/>
    </row>
    <row r="36" spans="1:25">
      <c r="A36" s="232">
        <v>25</v>
      </c>
      <c r="B36" s="495" t="s">
        <v>3193</v>
      </c>
      <c r="C36" s="235" t="s">
        <v>539</v>
      </c>
      <c r="D36" s="229" t="s">
        <v>539</v>
      </c>
      <c r="E36" s="229" t="s">
        <v>539</v>
      </c>
      <c r="F36" s="623" t="s">
        <v>539</v>
      </c>
      <c r="G36" s="624"/>
      <c r="H36" s="623" t="s">
        <v>539</v>
      </c>
      <c r="I36" s="624"/>
      <c r="J36" s="623" t="s">
        <v>539</v>
      </c>
      <c r="K36" s="624"/>
      <c r="L36" s="623" t="s">
        <v>539</v>
      </c>
      <c r="M36" s="624"/>
      <c r="N36" s="623" t="s">
        <v>539</v>
      </c>
      <c r="O36" s="624"/>
      <c r="P36" s="623" t="s">
        <v>539</v>
      </c>
      <c r="Q36" s="624"/>
      <c r="R36" s="623" t="s">
        <v>539</v>
      </c>
      <c r="S36" s="624"/>
      <c r="T36" s="623" t="s">
        <v>539</v>
      </c>
      <c r="U36" s="624"/>
      <c r="V36" s="623" t="s">
        <v>539</v>
      </c>
      <c r="W36" s="624"/>
      <c r="X36" s="623" t="s">
        <v>539</v>
      </c>
      <c r="Y36" s="624"/>
    </row>
    <row r="38" spans="1:25">
      <c r="A38" s="237" t="s">
        <v>2849</v>
      </c>
      <c r="B38" s="236"/>
      <c r="C38" s="236"/>
      <c r="D38" s="236"/>
      <c r="E38" s="236"/>
      <c r="F38" s="236"/>
      <c r="G38" s="236"/>
      <c r="H38" s="236"/>
      <c r="I38" s="236"/>
      <c r="J38" s="236"/>
      <c r="K38" s="236"/>
      <c r="L38" s="236"/>
      <c r="M38" s="236"/>
      <c r="N38" s="236"/>
      <c r="O38" s="236"/>
      <c r="P38" s="236"/>
      <c r="Q38" s="236"/>
    </row>
    <row r="39" spans="1:25">
      <c r="A39" s="232">
        <v>15</v>
      </c>
      <c r="B39" s="442" t="s">
        <v>2857</v>
      </c>
      <c r="C39" s="235">
        <v>0.06</v>
      </c>
      <c r="D39" s="229">
        <f>E39*(1+$Y$6)*(1-$Y$5)</f>
        <v>105.32093023255817</v>
      </c>
      <c r="E39" s="229">
        <v>105.32093023255817</v>
      </c>
      <c r="F39" s="623">
        <f>D39+$F$30</f>
        <v>161.59534883720937</v>
      </c>
      <c r="G39" s="624"/>
      <c r="H39" s="623">
        <f>D39+$H$30</f>
        <v>169.33953488372097</v>
      </c>
      <c r="I39" s="624"/>
      <c r="J39" s="623">
        <f>D39+$J$30</f>
        <v>170.88837209302329</v>
      </c>
      <c r="K39" s="624"/>
      <c r="L39" s="623">
        <f>D39+$L$30</f>
        <v>170.88837209302329</v>
      </c>
      <c r="M39" s="624"/>
      <c r="N39" s="623">
        <f>D39+$N$30</f>
        <v>161.59534883720937</v>
      </c>
      <c r="O39" s="624"/>
      <c r="P39" s="623">
        <f>D39+$P$30</f>
        <v>161.59534883720937</v>
      </c>
      <c r="Q39" s="624"/>
      <c r="R39" s="623">
        <f>D39+$R$30</f>
        <v>163.14418604651166</v>
      </c>
      <c r="S39" s="624"/>
      <c r="T39" s="623">
        <f>D39+$T$30</f>
        <v>195.15348837209308</v>
      </c>
      <c r="U39" s="624"/>
      <c r="V39" s="623" t="s">
        <v>455</v>
      </c>
      <c r="W39" s="624"/>
      <c r="X39" s="623">
        <f>D39+$X$30</f>
        <v>195.15348837209308</v>
      </c>
      <c r="Y39" s="624"/>
    </row>
    <row r="40" spans="1:25">
      <c r="A40" s="232">
        <v>15</v>
      </c>
      <c r="B40" s="442" t="s">
        <v>2858</v>
      </c>
      <c r="C40" s="235">
        <v>0.12</v>
      </c>
      <c r="D40" s="229">
        <f>E40*(1+$Y$6)*(1-$Y$5)</f>
        <v>105.32093023255817</v>
      </c>
      <c r="E40" s="229">
        <v>105.32093023255817</v>
      </c>
      <c r="F40" s="623">
        <f>D40+$F$30</f>
        <v>161.59534883720937</v>
      </c>
      <c r="G40" s="624"/>
      <c r="H40" s="623">
        <f>D40+$H$30</f>
        <v>169.33953488372097</v>
      </c>
      <c r="I40" s="624"/>
      <c r="J40" s="623">
        <f>D40+$J$30</f>
        <v>170.88837209302329</v>
      </c>
      <c r="K40" s="624"/>
      <c r="L40" s="623">
        <f>D40+$L$30</f>
        <v>170.88837209302329</v>
      </c>
      <c r="M40" s="624"/>
      <c r="N40" s="623">
        <f>D40+$N$30</f>
        <v>161.59534883720937</v>
      </c>
      <c r="O40" s="624"/>
      <c r="P40" s="623">
        <f>D40+$P$30</f>
        <v>161.59534883720937</v>
      </c>
      <c r="Q40" s="624"/>
      <c r="R40" s="623">
        <f>D40+$R$30</f>
        <v>163.14418604651166</v>
      </c>
      <c r="S40" s="624"/>
      <c r="T40" s="623">
        <f>D40+$T$30</f>
        <v>195.15348837209308</v>
      </c>
      <c r="U40" s="624"/>
      <c r="V40" s="623" t="s">
        <v>455</v>
      </c>
      <c r="W40" s="624"/>
      <c r="X40" s="623">
        <f>D40+$X$30</f>
        <v>195.15348837209308</v>
      </c>
      <c r="Y40" s="624"/>
    </row>
    <row r="41" spans="1:25">
      <c r="A41" s="232">
        <v>20</v>
      </c>
      <c r="B41" s="442" t="s">
        <v>2859</v>
      </c>
      <c r="C41" s="235">
        <v>0.27200000000000002</v>
      </c>
      <c r="D41" s="229">
        <f>E41*(1+$Y$6)*(1-$Y$5)</f>
        <v>126.48837209302329</v>
      </c>
      <c r="E41" s="229">
        <v>126.48837209302329</v>
      </c>
      <c r="F41" s="623">
        <f>D41+$F$30</f>
        <v>182.76279069767446</v>
      </c>
      <c r="G41" s="624"/>
      <c r="H41" s="623">
        <f>D41+$H$30</f>
        <v>190.50697674418609</v>
      </c>
      <c r="I41" s="624"/>
      <c r="J41" s="623">
        <f>D41+$J$30</f>
        <v>192.05581395348844</v>
      </c>
      <c r="K41" s="624"/>
      <c r="L41" s="623">
        <f>D41+$L$30</f>
        <v>192.05581395348844</v>
      </c>
      <c r="M41" s="624"/>
      <c r="N41" s="623">
        <f>D41+$N$30</f>
        <v>182.76279069767446</v>
      </c>
      <c r="O41" s="624"/>
      <c r="P41" s="623">
        <f>D41+$P$30</f>
        <v>182.76279069767446</v>
      </c>
      <c r="Q41" s="624"/>
      <c r="R41" s="623">
        <f>D41+$R$30</f>
        <v>184.31162790697681</v>
      </c>
      <c r="S41" s="624"/>
      <c r="T41" s="623">
        <f>D41+$T$30</f>
        <v>216.3209302325582</v>
      </c>
      <c r="U41" s="624"/>
      <c r="V41" s="623" t="s">
        <v>455</v>
      </c>
      <c r="W41" s="624"/>
      <c r="X41" s="623">
        <f>D41+$X$30</f>
        <v>216.3209302325582</v>
      </c>
      <c r="Y41" s="624"/>
    </row>
    <row r="42" spans="1:25">
      <c r="A42" s="232">
        <v>25</v>
      </c>
      <c r="B42" s="492" t="s">
        <v>3192</v>
      </c>
      <c r="C42" s="235">
        <v>0.57999999999999996</v>
      </c>
      <c r="D42" s="229">
        <f>E42*(1+$Y$6)*(1-$Y$5)</f>
        <v>166.75813953488378</v>
      </c>
      <c r="E42" s="229">
        <v>166.75813953488378</v>
      </c>
      <c r="F42" s="623">
        <f>D42+$F$30</f>
        <v>223.03255813953496</v>
      </c>
      <c r="G42" s="624"/>
      <c r="H42" s="623">
        <f>D42+$H$30</f>
        <v>230.77674418604659</v>
      </c>
      <c r="I42" s="624"/>
      <c r="J42" s="623">
        <f>D42+$J$30</f>
        <v>232.32558139534893</v>
      </c>
      <c r="K42" s="624"/>
      <c r="L42" s="623">
        <f>D42+$L$30</f>
        <v>232.32558139534893</v>
      </c>
      <c r="M42" s="624"/>
      <c r="N42" s="623">
        <f>D42+$N$30</f>
        <v>223.03255813953496</v>
      </c>
      <c r="O42" s="624"/>
      <c r="P42" s="623">
        <f>D42+$P$30</f>
        <v>223.03255813953496</v>
      </c>
      <c r="Q42" s="624"/>
      <c r="R42" s="623">
        <f>D42+$R$30</f>
        <v>224.5813953488373</v>
      </c>
      <c r="S42" s="624"/>
      <c r="T42" s="623">
        <f>D42+$T$30</f>
        <v>256.59069767441872</v>
      </c>
      <c r="U42" s="624"/>
      <c r="V42" s="623" t="s">
        <v>455</v>
      </c>
      <c r="W42" s="624"/>
      <c r="X42" s="623">
        <f>D42+$X$30</f>
        <v>256.59069767441872</v>
      </c>
      <c r="Y42" s="624"/>
    </row>
    <row r="43" spans="1:25">
      <c r="A43" s="44"/>
      <c r="B43" s="137"/>
      <c r="C43" s="446"/>
      <c r="D43" s="46"/>
      <c r="E43" s="46"/>
      <c r="F43" s="47"/>
      <c r="G43" s="47"/>
      <c r="H43" s="47"/>
      <c r="I43" s="47"/>
      <c r="J43" s="47"/>
      <c r="K43" s="47"/>
      <c r="L43" s="47"/>
      <c r="M43" s="47"/>
      <c r="N43" s="47"/>
      <c r="O43" s="47"/>
      <c r="P43" s="47"/>
      <c r="Q43" s="47"/>
    </row>
    <row r="44" spans="1:25">
      <c r="A44" s="56" t="s">
        <v>2850</v>
      </c>
      <c r="B44" s="137"/>
      <c r="C44" s="446"/>
      <c r="D44" s="46"/>
      <c r="E44" s="46"/>
      <c r="F44" s="47"/>
      <c r="G44" s="47"/>
      <c r="H44" s="47"/>
      <c r="I44" s="47"/>
      <c r="J44" s="47"/>
      <c r="K44" s="47"/>
      <c r="L44" s="47"/>
      <c r="M44" s="47"/>
      <c r="N44" s="47"/>
      <c r="O44" s="47"/>
      <c r="P44" s="47"/>
      <c r="Q44" s="47"/>
    </row>
    <row r="45" spans="1:25">
      <c r="A45" s="232"/>
      <c r="B45" s="442" t="s">
        <v>2855</v>
      </c>
      <c r="C45" s="235" t="s">
        <v>539</v>
      </c>
      <c r="D45" s="472">
        <f>E45*(1+$Y$6)*(1-$Y$5)</f>
        <v>13.320000000000004</v>
      </c>
      <c r="E45" s="447">
        <v>13.320000000000004</v>
      </c>
      <c r="F45" s="514" t="s">
        <v>2856</v>
      </c>
      <c r="G45" s="514"/>
      <c r="H45" s="514"/>
      <c r="I45" s="514"/>
      <c r="J45" s="514"/>
      <c r="K45" s="514"/>
      <c r="L45" s="514"/>
      <c r="M45" s="334"/>
      <c r="N45" s="334"/>
      <c r="O45" s="334"/>
      <c r="P45" s="334"/>
      <c r="Q45" s="334"/>
      <c r="R45" s="334"/>
    </row>
    <row r="46" spans="1:25">
      <c r="A46" s="232"/>
      <c r="B46" s="442" t="s">
        <v>2851</v>
      </c>
      <c r="C46" s="235" t="s">
        <v>539</v>
      </c>
      <c r="D46" s="472">
        <f>E46*(1+$Y$6)*(1-$Y$5)</f>
        <v>13.320000000000004</v>
      </c>
      <c r="E46" s="447">
        <v>13.320000000000004</v>
      </c>
      <c r="F46" s="666" t="s">
        <v>2852</v>
      </c>
      <c r="G46" s="666"/>
      <c r="H46" s="666"/>
      <c r="I46" s="666"/>
      <c r="J46" s="666"/>
      <c r="K46" s="666"/>
      <c r="L46" s="666"/>
      <c r="M46" s="334"/>
      <c r="N46" s="334"/>
      <c r="O46" s="334"/>
      <c r="P46" s="334"/>
      <c r="Q46" s="334"/>
      <c r="R46" s="334"/>
    </row>
    <row r="47" spans="1:25">
      <c r="A47" s="232"/>
      <c r="B47" s="442" t="s">
        <v>2853</v>
      </c>
      <c r="C47" s="235" t="s">
        <v>539</v>
      </c>
      <c r="D47" s="472">
        <f>E47*(1+$Y$6)*(1-$Y$5)</f>
        <v>4.2334883720930243</v>
      </c>
      <c r="E47" s="447">
        <v>4.2334883720930243</v>
      </c>
      <c r="F47" s="666" t="s">
        <v>2854</v>
      </c>
      <c r="G47" s="666"/>
      <c r="H47" s="666"/>
      <c r="I47" s="666"/>
      <c r="J47" s="666"/>
      <c r="K47" s="666"/>
      <c r="L47" s="666"/>
      <c r="M47" s="334"/>
      <c r="N47" s="334"/>
      <c r="O47" s="334"/>
      <c r="P47" s="334"/>
      <c r="Q47" s="334"/>
      <c r="R47" s="334"/>
    </row>
    <row r="48" spans="1:25">
      <c r="F48" s="28"/>
      <c r="G48" s="28"/>
      <c r="H48" s="28"/>
      <c r="I48" s="28"/>
      <c r="J48" s="28"/>
      <c r="K48" s="28"/>
      <c r="L48" s="28"/>
      <c r="M48" s="334"/>
      <c r="N48" s="334"/>
      <c r="O48" s="334"/>
      <c r="P48" s="334"/>
      <c r="Q48" s="334"/>
      <c r="R48" s="334"/>
    </row>
    <row r="49" spans="1:24">
      <c r="F49" s="28"/>
      <c r="G49" s="28"/>
      <c r="H49" s="28"/>
      <c r="I49" s="28"/>
      <c r="J49" s="28"/>
      <c r="K49" s="28"/>
      <c r="L49" s="28"/>
      <c r="M49" s="334"/>
      <c r="N49" s="334"/>
      <c r="O49" s="334"/>
      <c r="P49" s="334"/>
      <c r="Q49" s="334"/>
      <c r="R49" s="334"/>
    </row>
    <row r="50" spans="1:24" ht="15.75">
      <c r="A50" s="215" t="s">
        <v>2817</v>
      </c>
    </row>
    <row r="52" spans="1:24" ht="36.75" customHeight="1">
      <c r="A52" s="644" t="s">
        <v>1892</v>
      </c>
      <c r="B52" s="644"/>
      <c r="C52" s="644"/>
      <c r="D52" s="644"/>
      <c r="E52" s="644"/>
      <c r="F52" s="644"/>
      <c r="G52" s="644"/>
      <c r="H52" s="644"/>
      <c r="I52" s="644"/>
      <c r="J52" s="644"/>
      <c r="K52" s="644"/>
      <c r="L52" s="644"/>
      <c r="M52" s="644"/>
      <c r="N52" s="644"/>
      <c r="O52" s="644"/>
      <c r="P52" s="644"/>
      <c r="Q52" s="644"/>
      <c r="R52" s="644"/>
      <c r="S52" s="644"/>
      <c r="T52" s="223"/>
      <c r="U52" s="223"/>
      <c r="V52" s="223"/>
    </row>
    <row r="53" spans="1:24" ht="52.5" customHeight="1">
      <c r="A53" s="621" t="s">
        <v>1872</v>
      </c>
      <c r="B53" s="621"/>
      <c r="C53" s="621"/>
      <c r="D53" s="621"/>
      <c r="E53" s="621"/>
      <c r="F53" s="621"/>
      <c r="G53" s="621"/>
      <c r="H53" s="621"/>
      <c r="I53" s="621"/>
      <c r="J53" s="621"/>
      <c r="K53" s="621"/>
      <c r="L53" s="621"/>
      <c r="M53" s="621"/>
      <c r="N53" s="621"/>
      <c r="O53" s="621"/>
      <c r="P53" s="621"/>
      <c r="Q53" s="621"/>
      <c r="R53" s="621"/>
      <c r="S53" s="621"/>
      <c r="T53" s="224"/>
      <c r="U53" s="224"/>
      <c r="V53" s="224"/>
      <c r="W53" s="20"/>
    </row>
    <row r="54" spans="1:24" ht="63" customHeight="1">
      <c r="A54" s="621" t="s">
        <v>1866</v>
      </c>
      <c r="B54" s="621"/>
      <c r="C54" s="621"/>
      <c r="D54" s="621"/>
      <c r="E54" s="621"/>
      <c r="F54" s="621"/>
      <c r="G54" s="621"/>
      <c r="H54" s="621"/>
      <c r="I54" s="621"/>
      <c r="J54" s="621"/>
      <c r="K54" s="621"/>
      <c r="L54" s="621"/>
      <c r="M54" s="621"/>
      <c r="N54" s="621"/>
      <c r="O54" s="621"/>
      <c r="P54" s="621"/>
      <c r="Q54" s="621"/>
      <c r="R54" s="621"/>
      <c r="S54" s="621"/>
      <c r="T54" s="224"/>
      <c r="U54" s="224"/>
      <c r="V54" s="224"/>
      <c r="W54" s="16"/>
    </row>
    <row r="55" spans="1:24">
      <c r="A55" s="621" t="s">
        <v>1868</v>
      </c>
      <c r="B55" s="621"/>
      <c r="C55" s="621"/>
      <c r="D55" s="621"/>
      <c r="E55" s="621"/>
      <c r="F55" s="621"/>
      <c r="G55" s="621"/>
      <c r="H55" s="621"/>
      <c r="I55" s="621"/>
      <c r="J55" s="621"/>
      <c r="K55" s="621"/>
      <c r="L55" s="621"/>
      <c r="M55" s="621"/>
      <c r="N55" s="621"/>
      <c r="O55" s="621"/>
      <c r="P55" s="621"/>
      <c r="Q55" s="621"/>
      <c r="R55" s="621"/>
      <c r="S55" s="621"/>
      <c r="T55" s="621"/>
      <c r="U55" s="621"/>
      <c r="V55" s="621"/>
      <c r="W55" s="16"/>
    </row>
    <row r="56" spans="1:24" ht="12.75" customHeight="1">
      <c r="A56" s="226"/>
      <c r="B56" s="226" t="s">
        <v>1869</v>
      </c>
      <c r="C56" s="225"/>
      <c r="D56" s="225"/>
      <c r="E56" s="225"/>
      <c r="F56" s="225"/>
      <c r="G56" s="225"/>
      <c r="H56" s="225"/>
      <c r="I56" s="225"/>
      <c r="J56" s="225"/>
      <c r="K56" s="225"/>
      <c r="L56" s="225"/>
      <c r="M56" s="225"/>
      <c r="N56" s="225"/>
      <c r="O56" s="225"/>
      <c r="P56" s="225"/>
      <c r="Q56" s="225"/>
      <c r="R56" s="225"/>
      <c r="S56" s="225"/>
      <c r="T56" s="225"/>
      <c r="U56" s="225"/>
      <c r="V56" s="225"/>
      <c r="W56" s="16"/>
    </row>
    <row r="57" spans="1:24">
      <c r="A57" s="662"/>
      <c r="B57" s="662"/>
      <c r="C57" s="662"/>
      <c r="D57" s="662"/>
      <c r="E57" s="662"/>
      <c r="F57" s="662"/>
      <c r="G57" s="662"/>
      <c r="H57" s="662"/>
      <c r="I57" s="662"/>
      <c r="J57" s="662"/>
      <c r="K57" s="662"/>
      <c r="L57" s="662"/>
      <c r="M57" s="662"/>
      <c r="N57" s="662"/>
      <c r="O57" s="662"/>
      <c r="P57" s="662"/>
      <c r="Q57" s="662"/>
      <c r="R57" s="662"/>
      <c r="S57" s="662"/>
      <c r="T57" s="662"/>
      <c r="U57" s="662"/>
      <c r="V57" s="662"/>
      <c r="W57" s="16"/>
    </row>
    <row r="58" spans="1:24" ht="12.75" customHeight="1">
      <c r="A58" s="521" t="s">
        <v>157</v>
      </c>
      <c r="B58" s="515" t="s">
        <v>508</v>
      </c>
      <c r="C58" s="639" t="s">
        <v>1871</v>
      </c>
      <c r="D58" s="515" t="s">
        <v>160</v>
      </c>
      <c r="E58" s="515" t="s">
        <v>160</v>
      </c>
      <c r="F58" s="628" t="s">
        <v>1870</v>
      </c>
      <c r="G58" s="628"/>
      <c r="H58" s="628"/>
      <c r="I58" s="628"/>
      <c r="J58" s="628"/>
      <c r="K58" s="628"/>
      <c r="L58" s="628"/>
      <c r="M58" s="628"/>
      <c r="N58" s="628"/>
      <c r="O58" s="628"/>
      <c r="P58" s="628"/>
      <c r="Q58" s="628"/>
      <c r="R58" s="628"/>
      <c r="S58" s="628"/>
      <c r="T58" s="628"/>
      <c r="U58" s="628"/>
      <c r="V58" s="628"/>
      <c r="W58" s="628"/>
      <c r="X58" s="628"/>
    </row>
    <row r="59" spans="1:24" ht="12.75" customHeight="1">
      <c r="A59" s="521"/>
      <c r="B59" s="515"/>
      <c r="C59" s="639"/>
      <c r="D59" s="515"/>
      <c r="E59" s="515"/>
      <c r="F59" s="550" t="s">
        <v>1873</v>
      </c>
      <c r="G59" s="550"/>
      <c r="H59" s="550"/>
      <c r="I59" s="550"/>
      <c r="J59" s="550"/>
      <c r="K59" s="550"/>
      <c r="L59" s="550"/>
      <c r="M59" s="550"/>
      <c r="N59" s="550"/>
      <c r="O59" s="550"/>
      <c r="P59" s="550"/>
      <c r="Q59" s="550"/>
      <c r="R59" s="550"/>
      <c r="S59" s="550"/>
      <c r="T59" s="550" t="s">
        <v>1874</v>
      </c>
      <c r="U59" s="550"/>
      <c r="V59" s="550"/>
      <c r="W59" s="550"/>
      <c r="X59" s="550"/>
    </row>
    <row r="60" spans="1:24">
      <c r="A60" s="521"/>
      <c r="B60" s="515"/>
      <c r="C60" s="639"/>
      <c r="D60" s="515"/>
      <c r="E60" s="515"/>
      <c r="F60" s="636" t="s">
        <v>1879</v>
      </c>
      <c r="G60" s="636"/>
      <c r="H60" s="636"/>
      <c r="I60" s="636" t="s">
        <v>1876</v>
      </c>
      <c r="J60" s="636"/>
      <c r="K60" s="636"/>
      <c r="L60" s="636" t="s">
        <v>1877</v>
      </c>
      <c r="M60" s="636"/>
      <c r="N60" s="636"/>
      <c r="O60" s="636"/>
      <c r="P60" s="636"/>
      <c r="Q60" s="636"/>
      <c r="R60" s="636"/>
      <c r="S60" s="636"/>
      <c r="T60" s="636" t="s">
        <v>1879</v>
      </c>
      <c r="U60" s="636"/>
      <c r="V60" s="636"/>
      <c r="W60" s="564" t="s">
        <v>1880</v>
      </c>
      <c r="X60" s="564"/>
    </row>
    <row r="61" spans="1:24">
      <c r="A61" s="521"/>
      <c r="B61" s="515"/>
      <c r="C61" s="639"/>
      <c r="D61" s="515"/>
      <c r="E61" s="515"/>
      <c r="F61" s="636" t="s">
        <v>1875</v>
      </c>
      <c r="G61" s="636"/>
      <c r="H61" s="636"/>
      <c r="I61" s="636" t="s">
        <v>1875</v>
      </c>
      <c r="J61" s="636"/>
      <c r="K61" s="636"/>
      <c r="L61" s="636" t="s">
        <v>1875</v>
      </c>
      <c r="M61" s="636"/>
      <c r="N61" s="636"/>
      <c r="O61" s="636"/>
      <c r="P61" s="636" t="s">
        <v>1878</v>
      </c>
      <c r="Q61" s="636"/>
      <c r="R61" s="636"/>
      <c r="S61" s="636"/>
      <c r="T61" s="636" t="s">
        <v>1882</v>
      </c>
      <c r="U61" s="636"/>
      <c r="V61" s="636"/>
      <c r="W61" s="564" t="s">
        <v>1883</v>
      </c>
      <c r="X61" s="564"/>
    </row>
    <row r="62" spans="1:24" ht="66" customHeight="1">
      <c r="A62" s="521"/>
      <c r="B62" s="515"/>
      <c r="C62" s="639"/>
      <c r="D62" s="515"/>
      <c r="E62" s="515"/>
      <c r="F62" s="221" t="s">
        <v>178</v>
      </c>
      <c r="G62" s="221" t="s">
        <v>179</v>
      </c>
      <c r="H62" s="221" t="s">
        <v>180</v>
      </c>
      <c r="I62" s="221" t="s">
        <v>509</v>
      </c>
      <c r="J62" s="221" t="s">
        <v>510</v>
      </c>
      <c r="K62" s="221" t="s">
        <v>511</v>
      </c>
      <c r="L62" s="221" t="s">
        <v>164</v>
      </c>
      <c r="M62" s="221" t="s">
        <v>165</v>
      </c>
      <c r="N62" s="221" t="s">
        <v>166</v>
      </c>
      <c r="O62" s="221" t="s">
        <v>168</v>
      </c>
      <c r="P62" s="221" t="s">
        <v>171</v>
      </c>
      <c r="Q62" s="221" t="s">
        <v>172</v>
      </c>
      <c r="R62" s="221" t="s">
        <v>173</v>
      </c>
      <c r="S62" s="221" t="s">
        <v>175</v>
      </c>
      <c r="T62" s="222" t="s">
        <v>1914</v>
      </c>
      <c r="U62" s="222" t="s">
        <v>1916</v>
      </c>
      <c r="V62" s="222" t="s">
        <v>183</v>
      </c>
      <c r="W62" s="222" t="s">
        <v>1909</v>
      </c>
      <c r="X62" s="222" t="s">
        <v>405</v>
      </c>
    </row>
    <row r="63" spans="1:24" ht="12.75" customHeight="1">
      <c r="A63" s="552" t="s">
        <v>1881</v>
      </c>
      <c r="B63" s="552"/>
      <c r="C63" s="552"/>
      <c r="D63" s="231"/>
      <c r="E63" s="231"/>
      <c r="F63" s="230" t="s">
        <v>186</v>
      </c>
      <c r="G63" s="230" t="s">
        <v>188</v>
      </c>
      <c r="H63" s="230" t="s">
        <v>187</v>
      </c>
      <c r="I63" s="230" t="s">
        <v>186</v>
      </c>
      <c r="J63" s="230" t="s">
        <v>188</v>
      </c>
      <c r="K63" s="230" t="s">
        <v>187</v>
      </c>
      <c r="L63" s="230" t="s">
        <v>186</v>
      </c>
      <c r="M63" s="230" t="s">
        <v>186</v>
      </c>
      <c r="N63" s="230">
        <v>10</v>
      </c>
      <c r="O63" s="230" t="s">
        <v>187</v>
      </c>
      <c r="P63" s="230" t="s">
        <v>186</v>
      </c>
      <c r="Q63" s="230" t="s">
        <v>186</v>
      </c>
      <c r="R63" s="230" t="s">
        <v>188</v>
      </c>
      <c r="S63" s="230" t="s">
        <v>187</v>
      </c>
      <c r="T63" s="230" t="s">
        <v>189</v>
      </c>
      <c r="U63" s="230" t="s">
        <v>188</v>
      </c>
      <c r="V63" s="230" t="s">
        <v>187</v>
      </c>
      <c r="W63" s="230" t="s">
        <v>189</v>
      </c>
      <c r="X63" s="230" t="s">
        <v>188</v>
      </c>
    </row>
    <row r="64" spans="1:24" ht="12.75" customHeight="1">
      <c r="A64" s="641" t="s">
        <v>1910</v>
      </c>
      <c r="B64" s="642"/>
      <c r="C64" s="643"/>
      <c r="D64" s="231"/>
      <c r="E64" s="231"/>
      <c r="F64" s="233" t="s">
        <v>1911</v>
      </c>
      <c r="G64" s="233">
        <v>90</v>
      </c>
      <c r="H64" s="233">
        <v>90</v>
      </c>
      <c r="I64" s="265" t="s">
        <v>1912</v>
      </c>
      <c r="J64" s="265" t="s">
        <v>1913</v>
      </c>
      <c r="K64" s="265" t="s">
        <v>1913</v>
      </c>
      <c r="L64" s="233">
        <v>90</v>
      </c>
      <c r="M64" s="233">
        <v>90</v>
      </c>
      <c r="N64" s="233">
        <v>90</v>
      </c>
      <c r="O64" s="233">
        <v>90</v>
      </c>
      <c r="P64" s="233">
        <v>90</v>
      </c>
      <c r="Q64" s="233">
        <v>90</v>
      </c>
      <c r="R64" s="233">
        <v>90</v>
      </c>
      <c r="S64" s="233">
        <v>90</v>
      </c>
      <c r="T64" s="233">
        <v>150</v>
      </c>
      <c r="U64" s="265" t="s">
        <v>1917</v>
      </c>
      <c r="V64" s="233">
        <v>90</v>
      </c>
      <c r="W64" s="265" t="s">
        <v>1918</v>
      </c>
      <c r="X64" s="233">
        <v>75</v>
      </c>
    </row>
    <row r="65" spans="1:24" ht="12.75" hidden="1" customHeight="1">
      <c r="A65" s="516" t="s">
        <v>681</v>
      </c>
      <c r="B65" s="516"/>
      <c r="C65" s="516"/>
      <c r="D65" s="250"/>
      <c r="E65" s="250"/>
      <c r="F65" s="245">
        <v>132.16744186046517</v>
      </c>
      <c r="G65" s="245">
        <v>177.60000000000005</v>
      </c>
      <c r="H65" s="245">
        <v>194.12093023255818</v>
      </c>
      <c r="I65" s="245">
        <v>141.97674418604657</v>
      </c>
      <c r="J65" s="245">
        <v>188.9581395348838</v>
      </c>
      <c r="K65" s="245">
        <v>202.89767441860471</v>
      </c>
      <c r="L65" s="245">
        <v>93.96279069767445</v>
      </c>
      <c r="M65" s="245">
        <v>103.77209302325585</v>
      </c>
      <c r="N65" s="245">
        <v>117.71162790697679</v>
      </c>
      <c r="O65" s="245">
        <v>133.7162790697675</v>
      </c>
      <c r="P65" s="245">
        <v>93.96279069767445</v>
      </c>
      <c r="Q65" s="245">
        <v>103.77209302325585</v>
      </c>
      <c r="R65" s="245">
        <v>117.71162790697679</v>
      </c>
      <c r="S65" s="245">
        <v>133.7162790697675</v>
      </c>
      <c r="T65" s="245">
        <v>233.87441860465123</v>
      </c>
      <c r="U65" s="245">
        <v>268.46511627906989</v>
      </c>
      <c r="V65" s="245">
        <v>280.339534883721</v>
      </c>
      <c r="W65" s="245">
        <v>189.47441860465125</v>
      </c>
      <c r="X65" s="245">
        <v>223.54883720930241</v>
      </c>
    </row>
    <row r="66" spans="1:24" ht="13.5" customHeight="1">
      <c r="A66" s="516" t="s">
        <v>681</v>
      </c>
      <c r="B66" s="516"/>
      <c r="C66" s="516"/>
      <c r="D66" s="250"/>
      <c r="E66" s="250"/>
      <c r="F66" s="245">
        <f t="shared" ref="F66:X66" si="0">F65*(1+$Y$6)*(1-$Y$5)</f>
        <v>132.16744186046517</v>
      </c>
      <c r="G66" s="245">
        <f t="shared" si="0"/>
        <v>177.60000000000005</v>
      </c>
      <c r="H66" s="245">
        <f t="shared" si="0"/>
        <v>194.12093023255818</v>
      </c>
      <c r="I66" s="245">
        <f t="shared" si="0"/>
        <v>141.97674418604657</v>
      </c>
      <c r="J66" s="245">
        <f t="shared" si="0"/>
        <v>188.9581395348838</v>
      </c>
      <c r="K66" s="245">
        <f t="shared" si="0"/>
        <v>202.89767441860471</v>
      </c>
      <c r="L66" s="245">
        <f t="shared" si="0"/>
        <v>93.96279069767445</v>
      </c>
      <c r="M66" s="245">
        <f t="shared" si="0"/>
        <v>103.77209302325585</v>
      </c>
      <c r="N66" s="245">
        <f t="shared" si="0"/>
        <v>117.71162790697679</v>
      </c>
      <c r="O66" s="245">
        <f t="shared" si="0"/>
        <v>133.7162790697675</v>
      </c>
      <c r="P66" s="245">
        <f t="shared" si="0"/>
        <v>93.96279069767445</v>
      </c>
      <c r="Q66" s="245">
        <f t="shared" si="0"/>
        <v>103.77209302325585</v>
      </c>
      <c r="R66" s="245">
        <f t="shared" si="0"/>
        <v>117.71162790697679</v>
      </c>
      <c r="S66" s="245">
        <f t="shared" si="0"/>
        <v>133.7162790697675</v>
      </c>
      <c r="T66" s="245">
        <f t="shared" si="0"/>
        <v>233.87441860465123</v>
      </c>
      <c r="U66" s="245">
        <f t="shared" si="0"/>
        <v>268.46511627906989</v>
      </c>
      <c r="V66" s="245">
        <f t="shared" si="0"/>
        <v>280.339534883721</v>
      </c>
      <c r="W66" s="245">
        <f t="shared" si="0"/>
        <v>189.47441860465125</v>
      </c>
      <c r="X66" s="245">
        <f t="shared" si="0"/>
        <v>223.54883720930241</v>
      </c>
    </row>
    <row r="67" spans="1:24" ht="13.5" customHeight="1">
      <c r="A67" s="56"/>
      <c r="B67" s="56"/>
      <c r="C67" s="56"/>
      <c r="D67" s="30"/>
      <c r="E67" s="30"/>
      <c r="F67" s="27"/>
      <c r="G67" s="27"/>
      <c r="H67" s="27"/>
      <c r="I67" s="27"/>
      <c r="J67" s="27"/>
      <c r="K67" s="27"/>
      <c r="L67" s="27"/>
      <c r="M67" s="27"/>
      <c r="N67" s="27"/>
      <c r="O67" s="27"/>
      <c r="P67" s="27"/>
      <c r="Q67" s="27"/>
      <c r="R67" s="27"/>
      <c r="S67" s="27"/>
      <c r="T67" s="27"/>
      <c r="U67" s="27"/>
      <c r="V67" s="27"/>
      <c r="W67" s="27"/>
      <c r="X67" s="27"/>
    </row>
    <row r="68" spans="1:24" ht="13.5" customHeight="1">
      <c r="A68" s="309" t="s">
        <v>1884</v>
      </c>
      <c r="B68" s="236"/>
      <c r="C68" s="236"/>
      <c r="D68" s="236"/>
      <c r="E68" s="236"/>
      <c r="F68" s="236"/>
      <c r="G68" s="236"/>
      <c r="H68" s="236"/>
      <c r="I68" s="236"/>
      <c r="J68" s="236"/>
      <c r="K68" s="236"/>
      <c r="L68" s="236"/>
      <c r="M68" s="236"/>
      <c r="N68" s="236"/>
      <c r="O68" s="236"/>
      <c r="P68" s="236"/>
      <c r="Q68" s="236"/>
      <c r="R68" s="236"/>
      <c r="S68" s="236"/>
      <c r="T68" s="236"/>
      <c r="U68" s="236"/>
      <c r="V68" s="236"/>
      <c r="W68" s="21"/>
      <c r="X68" s="121"/>
    </row>
    <row r="69" spans="1:24">
      <c r="A69" s="232">
        <v>15</v>
      </c>
      <c r="B69" s="228" t="s">
        <v>716</v>
      </c>
      <c r="C69" s="235">
        <v>0.1</v>
      </c>
      <c r="D69" s="229">
        <f t="shared" ref="D69:D81" si="1">E69*(1+$Y$6)*(1-$Y$5)</f>
        <v>120.80930232558144</v>
      </c>
      <c r="E69" s="229">
        <v>120.80930232558144</v>
      </c>
      <c r="F69" s="246">
        <f t="shared" ref="F69:F76" si="2">D69+$F$66</f>
        <v>252.97674418604663</v>
      </c>
      <c r="G69" s="247">
        <f t="shared" ref="G69:G80" si="3">D69+$G$66</f>
        <v>298.40930232558151</v>
      </c>
      <c r="H69" s="247">
        <f t="shared" ref="H69:H81" si="4">D69+$H$66</f>
        <v>314.93023255813961</v>
      </c>
      <c r="I69" s="246">
        <f t="shared" ref="I69:I76" si="5">D69+$I$66</f>
        <v>262.786046511628</v>
      </c>
      <c r="J69" s="247">
        <f t="shared" ref="J69:J80" si="6">D69+$J$66</f>
        <v>309.76744186046523</v>
      </c>
      <c r="K69" s="247">
        <f t="shared" ref="K69:K81" si="7">D69+$K$66</f>
        <v>323.70697674418614</v>
      </c>
      <c r="L69" s="246">
        <f t="shared" ref="L69:L76" si="8">$L$66+D69</f>
        <v>214.77209302325588</v>
      </c>
      <c r="M69" s="246">
        <f t="shared" ref="M69:M76" si="9">$M$66+D69</f>
        <v>224.5813953488373</v>
      </c>
      <c r="N69" s="248">
        <f t="shared" ref="N69:N80" si="10">$N$66+D69</f>
        <v>238.52093023255821</v>
      </c>
      <c r="O69" s="247">
        <f t="shared" ref="O69:O81" si="11">D69+$O$66</f>
        <v>254.52558139534892</v>
      </c>
      <c r="P69" s="246">
        <f t="shared" ref="P69:P76" si="12">$P$66+D69</f>
        <v>214.77209302325588</v>
      </c>
      <c r="Q69" s="246">
        <f t="shared" ref="Q69:Q76" si="13">$Q$66+D69</f>
        <v>224.5813953488373</v>
      </c>
      <c r="R69" s="248">
        <f t="shared" ref="R69:R80" si="14">$R$66+D69</f>
        <v>238.52093023255821</v>
      </c>
      <c r="S69" s="247">
        <f t="shared" ref="S69:S81" si="15">D69+$S$66</f>
        <v>254.52558139534892</v>
      </c>
      <c r="T69" s="246">
        <f t="shared" ref="T69:T76" si="16">$T$66+D69</f>
        <v>354.68372093023265</v>
      </c>
      <c r="U69" s="247">
        <f t="shared" ref="U69:U80" si="17">$U$66+D69</f>
        <v>389.27441860465132</v>
      </c>
      <c r="V69" s="247">
        <f t="shared" ref="V69:V81" si="18">$V$66+D69</f>
        <v>401.14883720930243</v>
      </c>
      <c r="W69" s="249">
        <f>$W$66+D69</f>
        <v>310.28372093023268</v>
      </c>
      <c r="X69" s="247"/>
    </row>
    <row r="70" spans="1:24">
      <c r="A70" s="232">
        <v>15</v>
      </c>
      <c r="B70" s="228" t="s">
        <v>942</v>
      </c>
      <c r="C70" s="235">
        <v>0.2</v>
      </c>
      <c r="D70" s="229">
        <f t="shared" si="1"/>
        <v>120.80930232558144</v>
      </c>
      <c r="E70" s="229">
        <v>120.80930232558144</v>
      </c>
      <c r="F70" s="246">
        <f>D70+$F$66</f>
        <v>252.97674418604663</v>
      </c>
      <c r="G70" s="247">
        <f>D70+$G$66</f>
        <v>298.40930232558151</v>
      </c>
      <c r="H70" s="247">
        <f>D70+$H$66</f>
        <v>314.93023255813961</v>
      </c>
      <c r="I70" s="246">
        <f>D70+$I$66</f>
        <v>262.786046511628</v>
      </c>
      <c r="J70" s="247">
        <f>D70+$J$66</f>
        <v>309.76744186046523</v>
      </c>
      <c r="K70" s="247">
        <f>D70+$K$66</f>
        <v>323.70697674418614</v>
      </c>
      <c r="L70" s="246">
        <f>$L$66+D70</f>
        <v>214.77209302325588</v>
      </c>
      <c r="M70" s="246">
        <f>$M$66+D70</f>
        <v>224.5813953488373</v>
      </c>
      <c r="N70" s="248">
        <f>$N$66+D70</f>
        <v>238.52093023255821</v>
      </c>
      <c r="O70" s="247">
        <f>D70+$O$66</f>
        <v>254.52558139534892</v>
      </c>
      <c r="P70" s="246">
        <f>$P$66+D70</f>
        <v>214.77209302325588</v>
      </c>
      <c r="Q70" s="246">
        <f>$Q$66+D70</f>
        <v>224.5813953488373</v>
      </c>
      <c r="R70" s="248">
        <f>$R$66+D70</f>
        <v>238.52093023255821</v>
      </c>
      <c r="S70" s="247">
        <f>D70+$S$66</f>
        <v>254.52558139534892</v>
      </c>
      <c r="T70" s="246">
        <f>$T$66+D70</f>
        <v>354.68372093023265</v>
      </c>
      <c r="U70" s="247">
        <f>$U$66+D70</f>
        <v>389.27441860465132</v>
      </c>
      <c r="V70" s="247">
        <f>$V$66+D70</f>
        <v>401.14883720930243</v>
      </c>
      <c r="W70" s="249">
        <f t="shared" ref="W70:W76" si="19">$W$66+D70</f>
        <v>310.28372093023268</v>
      </c>
      <c r="X70" s="247"/>
    </row>
    <row r="71" spans="1:24">
      <c r="A71" s="232">
        <v>15</v>
      </c>
      <c r="B71" s="228" t="s">
        <v>717</v>
      </c>
      <c r="C71" s="235">
        <v>0.4</v>
      </c>
      <c r="D71" s="229">
        <f t="shared" si="1"/>
        <v>120.80930232558144</v>
      </c>
      <c r="E71" s="229">
        <v>120.80930232558144</v>
      </c>
      <c r="F71" s="246">
        <f t="shared" si="2"/>
        <v>252.97674418604663</v>
      </c>
      <c r="G71" s="247">
        <f t="shared" si="3"/>
        <v>298.40930232558151</v>
      </c>
      <c r="H71" s="247">
        <f t="shared" si="4"/>
        <v>314.93023255813961</v>
      </c>
      <c r="I71" s="246">
        <f t="shared" si="5"/>
        <v>262.786046511628</v>
      </c>
      <c r="J71" s="247">
        <f t="shared" si="6"/>
        <v>309.76744186046523</v>
      </c>
      <c r="K71" s="247">
        <f t="shared" si="7"/>
        <v>323.70697674418614</v>
      </c>
      <c r="L71" s="246">
        <f t="shared" si="8"/>
        <v>214.77209302325588</v>
      </c>
      <c r="M71" s="246">
        <f t="shared" si="9"/>
        <v>224.5813953488373</v>
      </c>
      <c r="N71" s="248">
        <f t="shared" si="10"/>
        <v>238.52093023255821</v>
      </c>
      <c r="O71" s="247">
        <f t="shared" si="11"/>
        <v>254.52558139534892</v>
      </c>
      <c r="P71" s="246">
        <f t="shared" si="12"/>
        <v>214.77209302325588</v>
      </c>
      <c r="Q71" s="246">
        <f t="shared" si="13"/>
        <v>224.5813953488373</v>
      </c>
      <c r="R71" s="248">
        <f t="shared" si="14"/>
        <v>238.52093023255821</v>
      </c>
      <c r="S71" s="247">
        <f t="shared" si="15"/>
        <v>254.52558139534892</v>
      </c>
      <c r="T71" s="246">
        <f t="shared" si="16"/>
        <v>354.68372093023265</v>
      </c>
      <c r="U71" s="247">
        <f t="shared" si="17"/>
        <v>389.27441860465132</v>
      </c>
      <c r="V71" s="247">
        <f t="shared" si="18"/>
        <v>401.14883720930243</v>
      </c>
      <c r="W71" s="249">
        <f t="shared" si="19"/>
        <v>310.28372093023268</v>
      </c>
      <c r="X71" s="247"/>
    </row>
    <row r="72" spans="1:24">
      <c r="A72" s="232">
        <v>20</v>
      </c>
      <c r="B72" s="228" t="s">
        <v>718</v>
      </c>
      <c r="C72" s="235">
        <v>0.4</v>
      </c>
      <c r="D72" s="229">
        <f t="shared" si="1"/>
        <v>144.55813953488376</v>
      </c>
      <c r="E72" s="229">
        <v>144.55813953488376</v>
      </c>
      <c r="F72" s="246">
        <f t="shared" si="2"/>
        <v>276.72558139534897</v>
      </c>
      <c r="G72" s="247">
        <f t="shared" si="3"/>
        <v>322.15813953488384</v>
      </c>
      <c r="H72" s="247">
        <f t="shared" si="4"/>
        <v>338.67906976744194</v>
      </c>
      <c r="I72" s="246">
        <f t="shared" si="5"/>
        <v>286.53488372093034</v>
      </c>
      <c r="J72" s="247">
        <f t="shared" si="6"/>
        <v>333.51627906976756</v>
      </c>
      <c r="K72" s="247">
        <f t="shared" si="7"/>
        <v>347.45581395348847</v>
      </c>
      <c r="L72" s="246">
        <f t="shared" si="8"/>
        <v>238.52093023255821</v>
      </c>
      <c r="M72" s="246">
        <f t="shared" si="9"/>
        <v>248.33023255813961</v>
      </c>
      <c r="N72" s="248">
        <f t="shared" si="10"/>
        <v>262.26976744186055</v>
      </c>
      <c r="O72" s="247">
        <f t="shared" si="11"/>
        <v>278.27441860465126</v>
      </c>
      <c r="P72" s="246">
        <f t="shared" si="12"/>
        <v>238.52093023255821</v>
      </c>
      <c r="Q72" s="246">
        <f t="shared" si="13"/>
        <v>248.33023255813961</v>
      </c>
      <c r="R72" s="248">
        <f t="shared" si="14"/>
        <v>262.26976744186055</v>
      </c>
      <c r="S72" s="247">
        <f t="shared" si="15"/>
        <v>278.27441860465126</v>
      </c>
      <c r="T72" s="246">
        <f t="shared" si="16"/>
        <v>378.43255813953499</v>
      </c>
      <c r="U72" s="247">
        <f t="shared" si="17"/>
        <v>413.02325581395365</v>
      </c>
      <c r="V72" s="247">
        <f t="shared" si="18"/>
        <v>424.89767441860477</v>
      </c>
      <c r="W72" s="249">
        <f t="shared" si="19"/>
        <v>334.03255813953501</v>
      </c>
      <c r="X72" s="247"/>
    </row>
    <row r="73" spans="1:24">
      <c r="A73" s="232">
        <v>20</v>
      </c>
      <c r="B73" s="228" t="s">
        <v>719</v>
      </c>
      <c r="C73" s="235">
        <v>0.6</v>
      </c>
      <c r="D73" s="229">
        <f t="shared" si="1"/>
        <v>144.55813953488376</v>
      </c>
      <c r="E73" s="229">
        <v>144.55813953488376</v>
      </c>
      <c r="F73" s="246">
        <f t="shared" si="2"/>
        <v>276.72558139534897</v>
      </c>
      <c r="G73" s="247">
        <f t="shared" si="3"/>
        <v>322.15813953488384</v>
      </c>
      <c r="H73" s="247">
        <f t="shared" si="4"/>
        <v>338.67906976744194</v>
      </c>
      <c r="I73" s="246">
        <f t="shared" si="5"/>
        <v>286.53488372093034</v>
      </c>
      <c r="J73" s="247">
        <f t="shared" si="6"/>
        <v>333.51627906976756</v>
      </c>
      <c r="K73" s="247">
        <f t="shared" si="7"/>
        <v>347.45581395348847</v>
      </c>
      <c r="L73" s="246">
        <f t="shared" si="8"/>
        <v>238.52093023255821</v>
      </c>
      <c r="M73" s="246">
        <f t="shared" si="9"/>
        <v>248.33023255813961</v>
      </c>
      <c r="N73" s="248">
        <f t="shared" si="10"/>
        <v>262.26976744186055</v>
      </c>
      <c r="O73" s="247">
        <f t="shared" si="11"/>
        <v>278.27441860465126</v>
      </c>
      <c r="P73" s="246">
        <f t="shared" si="12"/>
        <v>238.52093023255821</v>
      </c>
      <c r="Q73" s="246">
        <f t="shared" si="13"/>
        <v>248.33023255813961</v>
      </c>
      <c r="R73" s="248">
        <f t="shared" si="14"/>
        <v>262.26976744186055</v>
      </c>
      <c r="S73" s="247">
        <f t="shared" si="15"/>
        <v>278.27441860465126</v>
      </c>
      <c r="T73" s="246">
        <f t="shared" si="16"/>
        <v>378.43255813953499</v>
      </c>
      <c r="U73" s="247">
        <f t="shared" si="17"/>
        <v>413.02325581395365</v>
      </c>
      <c r="V73" s="247">
        <f t="shared" si="18"/>
        <v>424.89767441860477</v>
      </c>
      <c r="W73" s="249">
        <f t="shared" si="19"/>
        <v>334.03255813953501</v>
      </c>
      <c r="X73" s="247"/>
    </row>
    <row r="74" spans="1:24">
      <c r="A74" s="232">
        <v>25</v>
      </c>
      <c r="B74" s="228" t="s">
        <v>720</v>
      </c>
      <c r="C74" s="235">
        <v>0.7</v>
      </c>
      <c r="D74" s="229">
        <f t="shared" si="1"/>
        <v>213.73953488372098</v>
      </c>
      <c r="E74" s="229">
        <v>213.73953488372098</v>
      </c>
      <c r="F74" s="246">
        <f t="shared" si="2"/>
        <v>345.90697674418618</v>
      </c>
      <c r="G74" s="247">
        <f t="shared" si="3"/>
        <v>391.33953488372106</v>
      </c>
      <c r="H74" s="247">
        <f t="shared" si="4"/>
        <v>407.86046511627916</v>
      </c>
      <c r="I74" s="246">
        <f t="shared" si="5"/>
        <v>355.71627906976755</v>
      </c>
      <c r="J74" s="247">
        <f t="shared" si="6"/>
        <v>402.69767441860478</v>
      </c>
      <c r="K74" s="247">
        <f t="shared" si="7"/>
        <v>416.63720930232569</v>
      </c>
      <c r="L74" s="246">
        <f t="shared" si="8"/>
        <v>307.70232558139543</v>
      </c>
      <c r="M74" s="246">
        <f t="shared" si="9"/>
        <v>317.51162790697686</v>
      </c>
      <c r="N74" s="248">
        <f t="shared" si="10"/>
        <v>331.45116279069777</v>
      </c>
      <c r="O74" s="247">
        <f t="shared" si="11"/>
        <v>347.45581395348847</v>
      </c>
      <c r="P74" s="246">
        <f t="shared" si="12"/>
        <v>307.70232558139543</v>
      </c>
      <c r="Q74" s="246">
        <f t="shared" si="13"/>
        <v>317.51162790697686</v>
      </c>
      <c r="R74" s="248">
        <f t="shared" si="14"/>
        <v>331.45116279069777</v>
      </c>
      <c r="S74" s="247">
        <f t="shared" si="15"/>
        <v>347.45581395348847</v>
      </c>
      <c r="T74" s="246">
        <f t="shared" si="16"/>
        <v>447.6139534883722</v>
      </c>
      <c r="U74" s="247">
        <f t="shared" si="17"/>
        <v>482.20465116279087</v>
      </c>
      <c r="V74" s="247">
        <f t="shared" si="18"/>
        <v>494.07906976744198</v>
      </c>
      <c r="W74" s="249">
        <f t="shared" si="19"/>
        <v>403.21395348837223</v>
      </c>
      <c r="X74" s="247"/>
    </row>
    <row r="75" spans="1:24">
      <c r="A75" s="232">
        <v>25</v>
      </c>
      <c r="B75" s="228" t="s">
        <v>721</v>
      </c>
      <c r="C75" s="235">
        <v>1.1000000000000001</v>
      </c>
      <c r="D75" s="229">
        <f t="shared" si="1"/>
        <v>213.73953488372098</v>
      </c>
      <c r="E75" s="229">
        <v>213.73953488372098</v>
      </c>
      <c r="F75" s="246">
        <f t="shared" si="2"/>
        <v>345.90697674418618</v>
      </c>
      <c r="G75" s="247">
        <f t="shared" si="3"/>
        <v>391.33953488372106</v>
      </c>
      <c r="H75" s="247">
        <f t="shared" si="4"/>
        <v>407.86046511627916</v>
      </c>
      <c r="I75" s="246">
        <f t="shared" si="5"/>
        <v>355.71627906976755</v>
      </c>
      <c r="J75" s="247">
        <f t="shared" si="6"/>
        <v>402.69767441860478</v>
      </c>
      <c r="K75" s="247">
        <f t="shared" si="7"/>
        <v>416.63720930232569</v>
      </c>
      <c r="L75" s="246">
        <f t="shared" si="8"/>
        <v>307.70232558139543</v>
      </c>
      <c r="M75" s="246">
        <f t="shared" si="9"/>
        <v>317.51162790697686</v>
      </c>
      <c r="N75" s="248">
        <f t="shared" si="10"/>
        <v>331.45116279069777</v>
      </c>
      <c r="O75" s="247">
        <f t="shared" si="11"/>
        <v>347.45581395348847</v>
      </c>
      <c r="P75" s="246">
        <f t="shared" si="12"/>
        <v>307.70232558139543</v>
      </c>
      <c r="Q75" s="246">
        <f t="shared" si="13"/>
        <v>317.51162790697686</v>
      </c>
      <c r="R75" s="248">
        <f t="shared" si="14"/>
        <v>331.45116279069777</v>
      </c>
      <c r="S75" s="247">
        <f t="shared" si="15"/>
        <v>347.45581395348847</v>
      </c>
      <c r="T75" s="246">
        <f t="shared" si="16"/>
        <v>447.6139534883722</v>
      </c>
      <c r="U75" s="247">
        <f t="shared" si="17"/>
        <v>482.20465116279087</v>
      </c>
      <c r="V75" s="247">
        <f t="shared" si="18"/>
        <v>494.07906976744198</v>
      </c>
      <c r="W75" s="249">
        <f t="shared" si="19"/>
        <v>403.21395348837223</v>
      </c>
      <c r="X75" s="247"/>
    </row>
    <row r="76" spans="1:24">
      <c r="A76" s="232">
        <v>32</v>
      </c>
      <c r="B76" s="228" t="s">
        <v>722</v>
      </c>
      <c r="C76" s="235">
        <v>1.2</v>
      </c>
      <c r="D76" s="229">
        <f t="shared" si="1"/>
        <v>310.80000000000013</v>
      </c>
      <c r="E76" s="229">
        <v>310.80000000000013</v>
      </c>
      <c r="F76" s="246">
        <f t="shared" si="2"/>
        <v>442.96744186046533</v>
      </c>
      <c r="G76" s="247">
        <f t="shared" si="3"/>
        <v>488.4000000000002</v>
      </c>
      <c r="H76" s="247">
        <f t="shared" si="4"/>
        <v>504.92093023255831</v>
      </c>
      <c r="I76" s="246">
        <f t="shared" si="5"/>
        <v>452.7767441860467</v>
      </c>
      <c r="J76" s="247">
        <f t="shared" si="6"/>
        <v>499.75813953488392</v>
      </c>
      <c r="K76" s="247">
        <f t="shared" si="7"/>
        <v>513.69767441860483</v>
      </c>
      <c r="L76" s="246">
        <f t="shared" si="8"/>
        <v>404.76279069767457</v>
      </c>
      <c r="M76" s="246">
        <f t="shared" si="9"/>
        <v>414.572093023256</v>
      </c>
      <c r="N76" s="248">
        <f t="shared" si="10"/>
        <v>428.51162790697691</v>
      </c>
      <c r="O76" s="247">
        <f t="shared" si="11"/>
        <v>444.51627906976762</v>
      </c>
      <c r="P76" s="246">
        <f t="shared" si="12"/>
        <v>404.76279069767457</v>
      </c>
      <c r="Q76" s="246">
        <f t="shared" si="13"/>
        <v>414.572093023256</v>
      </c>
      <c r="R76" s="248">
        <f t="shared" si="14"/>
        <v>428.51162790697691</v>
      </c>
      <c r="S76" s="247">
        <f t="shared" si="15"/>
        <v>444.51627906976762</v>
      </c>
      <c r="T76" s="246">
        <f t="shared" si="16"/>
        <v>544.67441860465135</v>
      </c>
      <c r="U76" s="247">
        <f t="shared" si="17"/>
        <v>579.26511627907007</v>
      </c>
      <c r="V76" s="247">
        <f t="shared" si="18"/>
        <v>591.13953488372113</v>
      </c>
      <c r="W76" s="249">
        <f t="shared" si="19"/>
        <v>500.27441860465137</v>
      </c>
      <c r="X76" s="247"/>
    </row>
    <row r="77" spans="1:24">
      <c r="A77" s="232">
        <v>32</v>
      </c>
      <c r="B77" s="228" t="s">
        <v>723</v>
      </c>
      <c r="C77" s="235">
        <v>1.6</v>
      </c>
      <c r="D77" s="229">
        <f t="shared" si="1"/>
        <v>310.80000000000013</v>
      </c>
      <c r="E77" s="229">
        <v>310.80000000000013</v>
      </c>
      <c r="F77" s="247"/>
      <c r="G77" s="246">
        <f t="shared" si="3"/>
        <v>488.4000000000002</v>
      </c>
      <c r="H77" s="247">
        <f t="shared" si="4"/>
        <v>504.92093023255831</v>
      </c>
      <c r="I77" s="247"/>
      <c r="J77" s="246">
        <f t="shared" si="6"/>
        <v>499.75813953488392</v>
      </c>
      <c r="K77" s="247">
        <f t="shared" si="7"/>
        <v>513.69767441860483</v>
      </c>
      <c r="L77" s="247"/>
      <c r="M77" s="247"/>
      <c r="N77" s="246">
        <f t="shared" si="10"/>
        <v>428.51162790697691</v>
      </c>
      <c r="O77" s="247">
        <f t="shared" si="11"/>
        <v>444.51627906976762</v>
      </c>
      <c r="P77" s="247"/>
      <c r="Q77" s="247"/>
      <c r="R77" s="246">
        <f t="shared" si="14"/>
        <v>428.51162790697691</v>
      </c>
      <c r="S77" s="247">
        <f t="shared" si="15"/>
        <v>444.51627906976762</v>
      </c>
      <c r="T77" s="247"/>
      <c r="U77" s="246">
        <f t="shared" si="17"/>
        <v>579.26511627907007</v>
      </c>
      <c r="V77" s="247">
        <f t="shared" si="18"/>
        <v>591.13953488372113</v>
      </c>
      <c r="W77" s="247"/>
      <c r="X77" s="249">
        <f>$X$66+D77</f>
        <v>534.34883720930247</v>
      </c>
    </row>
    <row r="78" spans="1:24">
      <c r="A78" s="232">
        <v>40</v>
      </c>
      <c r="B78" s="228" t="s">
        <v>724</v>
      </c>
      <c r="C78" s="235">
        <v>1.8</v>
      </c>
      <c r="D78" s="229">
        <f t="shared" si="1"/>
        <v>343.84186046511638</v>
      </c>
      <c r="E78" s="229">
        <v>343.84186046511638</v>
      </c>
      <c r="F78" s="247"/>
      <c r="G78" s="246">
        <f t="shared" si="3"/>
        <v>521.44186046511641</v>
      </c>
      <c r="H78" s="247">
        <f t="shared" si="4"/>
        <v>537.96279069767456</v>
      </c>
      <c r="I78" s="247"/>
      <c r="J78" s="246">
        <f t="shared" si="6"/>
        <v>532.80000000000018</v>
      </c>
      <c r="K78" s="247">
        <f t="shared" si="7"/>
        <v>546.73953488372103</v>
      </c>
      <c r="L78" s="247"/>
      <c r="M78" s="247"/>
      <c r="N78" s="246">
        <f t="shared" si="10"/>
        <v>461.55348837209317</v>
      </c>
      <c r="O78" s="247">
        <f t="shared" si="11"/>
        <v>477.55813953488388</v>
      </c>
      <c r="P78" s="247"/>
      <c r="Q78" s="247"/>
      <c r="R78" s="246">
        <f t="shared" si="14"/>
        <v>461.55348837209317</v>
      </c>
      <c r="S78" s="247">
        <f t="shared" si="15"/>
        <v>477.55813953488388</v>
      </c>
      <c r="T78" s="247"/>
      <c r="U78" s="246">
        <f t="shared" si="17"/>
        <v>612.30697674418627</v>
      </c>
      <c r="V78" s="247">
        <f t="shared" si="18"/>
        <v>624.18139534883744</v>
      </c>
      <c r="W78" s="247"/>
      <c r="X78" s="249">
        <f>$X$66+D78</f>
        <v>567.39069767441879</v>
      </c>
    </row>
    <row r="79" spans="1:24">
      <c r="A79" s="232">
        <v>40</v>
      </c>
      <c r="B79" s="228" t="s">
        <v>725</v>
      </c>
      <c r="C79" s="235">
        <v>2.2000000000000002</v>
      </c>
      <c r="D79" s="229">
        <f t="shared" si="1"/>
        <v>343.84186046511638</v>
      </c>
      <c r="E79" s="229">
        <v>343.84186046511638</v>
      </c>
      <c r="F79" s="247"/>
      <c r="G79" s="246">
        <f t="shared" si="3"/>
        <v>521.44186046511641</v>
      </c>
      <c r="H79" s="247">
        <f t="shared" si="4"/>
        <v>537.96279069767456</v>
      </c>
      <c r="I79" s="247"/>
      <c r="J79" s="246">
        <f t="shared" si="6"/>
        <v>532.80000000000018</v>
      </c>
      <c r="K79" s="247">
        <f t="shared" si="7"/>
        <v>546.73953488372103</v>
      </c>
      <c r="L79" s="247"/>
      <c r="M79" s="247"/>
      <c r="N79" s="246">
        <f t="shared" si="10"/>
        <v>461.55348837209317</v>
      </c>
      <c r="O79" s="247">
        <f t="shared" si="11"/>
        <v>477.55813953488388</v>
      </c>
      <c r="P79" s="247"/>
      <c r="Q79" s="247"/>
      <c r="R79" s="246">
        <f t="shared" si="14"/>
        <v>461.55348837209317</v>
      </c>
      <c r="S79" s="247">
        <f t="shared" si="15"/>
        <v>477.55813953488388</v>
      </c>
      <c r="T79" s="247"/>
      <c r="U79" s="246">
        <f t="shared" si="17"/>
        <v>612.30697674418627</v>
      </c>
      <c r="V79" s="247">
        <f t="shared" si="18"/>
        <v>624.18139534883744</v>
      </c>
      <c r="W79" s="247"/>
      <c r="X79" s="249">
        <f>$X$66+D79</f>
        <v>567.39069767441879</v>
      </c>
    </row>
    <row r="80" spans="1:24">
      <c r="A80" s="232">
        <v>50</v>
      </c>
      <c r="B80" s="228" t="s">
        <v>726</v>
      </c>
      <c r="C80" s="235">
        <v>2.7</v>
      </c>
      <c r="D80" s="229">
        <f t="shared" si="1"/>
        <v>537.44651162790717</v>
      </c>
      <c r="E80" s="229">
        <v>537.44651162790717</v>
      </c>
      <c r="F80" s="247"/>
      <c r="G80" s="246">
        <f t="shared" si="3"/>
        <v>715.04651162790719</v>
      </c>
      <c r="H80" s="247">
        <f t="shared" si="4"/>
        <v>731.56744186046535</v>
      </c>
      <c r="I80" s="247"/>
      <c r="J80" s="246">
        <f t="shared" si="6"/>
        <v>726.40465116279097</v>
      </c>
      <c r="K80" s="247">
        <f t="shared" si="7"/>
        <v>740.34418604651182</v>
      </c>
      <c r="L80" s="247"/>
      <c r="M80" s="247"/>
      <c r="N80" s="246">
        <f t="shared" si="10"/>
        <v>655.15813953488396</v>
      </c>
      <c r="O80" s="247">
        <f t="shared" si="11"/>
        <v>671.16279069767461</v>
      </c>
      <c r="P80" s="247"/>
      <c r="Q80" s="247"/>
      <c r="R80" s="246">
        <f t="shared" si="14"/>
        <v>655.15813953488396</v>
      </c>
      <c r="S80" s="247">
        <f t="shared" si="15"/>
        <v>671.16279069767461</v>
      </c>
      <c r="T80" s="247"/>
      <c r="U80" s="246">
        <f t="shared" si="17"/>
        <v>805.91162790697706</v>
      </c>
      <c r="V80" s="247">
        <f t="shared" si="18"/>
        <v>817.78604651162823</v>
      </c>
      <c r="W80" s="247"/>
      <c r="X80" s="249">
        <f>$X$66+D80</f>
        <v>760.99534883720958</v>
      </c>
    </row>
    <row r="81" spans="1:24">
      <c r="A81" s="232">
        <v>50</v>
      </c>
      <c r="B81" s="228" t="s">
        <v>727</v>
      </c>
      <c r="C81" s="235">
        <v>5.5</v>
      </c>
      <c r="D81" s="229">
        <f t="shared" si="1"/>
        <v>1824.0139534883726</v>
      </c>
      <c r="E81" s="229">
        <v>1824.0139534883726</v>
      </c>
      <c r="F81" s="247"/>
      <c r="G81" s="247"/>
      <c r="H81" s="246">
        <f t="shared" si="4"/>
        <v>2018.1348837209307</v>
      </c>
      <c r="I81" s="247"/>
      <c r="J81" s="247"/>
      <c r="K81" s="246">
        <f t="shared" si="7"/>
        <v>2026.9116279069774</v>
      </c>
      <c r="L81" s="247"/>
      <c r="M81" s="247"/>
      <c r="N81" s="247"/>
      <c r="O81" s="246">
        <f t="shared" si="11"/>
        <v>1957.7302325581402</v>
      </c>
      <c r="P81" s="247"/>
      <c r="Q81" s="247"/>
      <c r="R81" s="248"/>
      <c r="S81" s="246">
        <f t="shared" si="15"/>
        <v>1957.7302325581402</v>
      </c>
      <c r="T81" s="247"/>
      <c r="U81" s="247"/>
      <c r="V81" s="246">
        <f t="shared" si="18"/>
        <v>2104.3534883720936</v>
      </c>
      <c r="W81" s="247"/>
      <c r="X81" s="247"/>
    </row>
    <row r="82" spans="1:24">
      <c r="A82" s="21"/>
      <c r="B82" s="56"/>
      <c r="C82" s="227"/>
      <c r="D82" s="27"/>
      <c r="E82" s="27"/>
      <c r="F82" s="21"/>
      <c r="G82" s="21"/>
      <c r="H82" s="21"/>
      <c r="I82" s="21"/>
      <c r="J82" s="21"/>
      <c r="K82" s="21"/>
      <c r="L82" s="21"/>
      <c r="M82" s="21"/>
      <c r="N82" s="21"/>
      <c r="O82" s="21"/>
      <c r="P82" s="21"/>
      <c r="Q82" s="21"/>
      <c r="R82" s="21"/>
      <c r="S82" s="21"/>
      <c r="T82" s="21"/>
      <c r="U82" s="21"/>
      <c r="V82" s="21"/>
      <c r="W82" s="21"/>
      <c r="X82" s="21"/>
    </row>
    <row r="83" spans="1:24">
      <c r="A83" s="31" t="s">
        <v>1885</v>
      </c>
      <c r="B83" s="32"/>
    </row>
    <row r="84" spans="1:24">
      <c r="A84" s="33" t="s">
        <v>1888</v>
      </c>
      <c r="B84" s="32"/>
    </row>
    <row r="85" spans="1:24">
      <c r="A85" s="33" t="s">
        <v>1889</v>
      </c>
      <c r="B85" s="32"/>
    </row>
    <row r="86" spans="1:24">
      <c r="A86" s="33"/>
      <c r="B86" s="32"/>
    </row>
    <row r="87" spans="1:24">
      <c r="A87" s="33" t="s">
        <v>1890</v>
      </c>
      <c r="B87" s="32"/>
    </row>
    <row r="88" spans="1:24">
      <c r="A88" s="33" t="s">
        <v>2489</v>
      </c>
    </row>
    <row r="89" spans="1:24">
      <c r="A89" s="33" t="s">
        <v>1886</v>
      </c>
    </row>
    <row r="90" spans="1:24">
      <c r="A90" s="33" t="s">
        <v>1887</v>
      </c>
    </row>
    <row r="91" spans="1:24">
      <c r="A91" s="33"/>
    </row>
    <row r="92" spans="1:24">
      <c r="A92" s="33" t="s">
        <v>1891</v>
      </c>
    </row>
    <row r="93" spans="1:24">
      <c r="A93" s="33" t="s">
        <v>1867</v>
      </c>
    </row>
    <row r="94" spans="1:24">
      <c r="A94" s="33"/>
    </row>
    <row r="95" spans="1:24">
      <c r="A95" s="33"/>
    </row>
    <row r="96" spans="1:24" ht="15.75">
      <c r="A96" s="215" t="s">
        <v>2818</v>
      </c>
    </row>
    <row r="97" spans="1:24">
      <c r="A97" s="33"/>
    </row>
    <row r="98" spans="1:24" ht="26.25" customHeight="1">
      <c r="A98" s="640" t="s">
        <v>1893</v>
      </c>
      <c r="B98" s="640"/>
      <c r="C98" s="640"/>
      <c r="D98" s="640"/>
      <c r="E98" s="640"/>
      <c r="F98" s="640"/>
      <c r="G98" s="640"/>
      <c r="H98" s="640"/>
      <c r="I98" s="640"/>
      <c r="J98" s="640"/>
      <c r="K98" s="640"/>
      <c r="L98" s="640"/>
      <c r="M98" s="640"/>
      <c r="N98" s="640"/>
      <c r="O98" s="640"/>
      <c r="P98" s="640"/>
      <c r="Q98" s="640"/>
      <c r="R98" s="640"/>
      <c r="S98" s="640"/>
      <c r="T98" s="640"/>
      <c r="U98" s="640"/>
      <c r="V98" s="640"/>
      <c r="W98" s="640"/>
      <c r="X98" s="640"/>
    </row>
    <row r="99" spans="1:24" ht="66" customHeight="1">
      <c r="A99" s="644" t="s">
        <v>1894</v>
      </c>
      <c r="B99" s="644"/>
      <c r="C99" s="644"/>
      <c r="D99" s="644"/>
      <c r="E99" s="644"/>
      <c r="F99" s="644"/>
      <c r="G99" s="644"/>
      <c r="H99" s="644"/>
      <c r="I99" s="644"/>
      <c r="J99" s="644"/>
      <c r="K99" s="644"/>
      <c r="L99" s="644"/>
      <c r="M99" s="644"/>
      <c r="N99" s="644"/>
      <c r="O99" s="644"/>
      <c r="P99" s="644"/>
      <c r="Q99" s="644"/>
      <c r="R99" s="644"/>
      <c r="S99" s="644"/>
      <c r="T99" s="644"/>
      <c r="U99" s="644"/>
      <c r="V99" s="644"/>
      <c r="W99" s="644"/>
      <c r="X99" s="644"/>
    </row>
    <row r="100" spans="1:24" ht="65.25" customHeight="1">
      <c r="A100" s="640" t="s">
        <v>2493</v>
      </c>
      <c r="B100" s="640"/>
      <c r="C100" s="640"/>
      <c r="D100" s="640"/>
      <c r="E100" s="640"/>
      <c r="F100" s="640"/>
      <c r="G100" s="640"/>
      <c r="H100" s="640"/>
      <c r="I100" s="640"/>
      <c r="J100" s="640"/>
      <c r="K100" s="640"/>
      <c r="L100" s="640"/>
      <c r="M100" s="640"/>
      <c r="N100" s="640"/>
      <c r="O100" s="640"/>
      <c r="P100" s="640"/>
      <c r="Q100" s="640"/>
      <c r="R100" s="640"/>
      <c r="S100" s="640"/>
      <c r="T100" s="640"/>
      <c r="U100" s="640"/>
      <c r="V100" s="640"/>
      <c r="W100" s="640"/>
      <c r="X100" s="640"/>
    </row>
    <row r="101" spans="1:24">
      <c r="A101" s="33" t="s">
        <v>1895</v>
      </c>
    </row>
    <row r="102" spans="1:24">
      <c r="A102" s="242"/>
      <c r="B102" s="33" t="s">
        <v>2481</v>
      </c>
      <c r="C102" s="242" t="s">
        <v>2476</v>
      </c>
    </row>
    <row r="103" spans="1:24">
      <c r="A103" s="242"/>
      <c r="B103" s="33" t="s">
        <v>2482</v>
      </c>
      <c r="C103" s="242" t="s">
        <v>2495</v>
      </c>
    </row>
    <row r="104" spans="1:24">
      <c r="A104" s="33"/>
    </row>
    <row r="105" spans="1:24">
      <c r="A105" s="33"/>
    </row>
    <row r="106" spans="1:24" ht="36" customHeight="1">
      <c r="A106" s="220" t="s">
        <v>1900</v>
      </c>
      <c r="B106" s="243" t="s">
        <v>2885</v>
      </c>
      <c r="C106" s="234" t="s">
        <v>1901</v>
      </c>
      <c r="D106" s="243" t="s">
        <v>512</v>
      </c>
      <c r="E106" s="243" t="s">
        <v>512</v>
      </c>
      <c r="F106" s="676"/>
      <c r="G106" s="664" t="s">
        <v>2886</v>
      </c>
      <c r="H106" s="679"/>
      <c r="I106" s="679"/>
      <c r="J106" s="453" t="s">
        <v>2884</v>
      </c>
      <c r="K106" s="664" t="s">
        <v>512</v>
      </c>
      <c r="L106" s="665"/>
      <c r="M106" s="667" t="s">
        <v>3232</v>
      </c>
      <c r="N106" s="668"/>
      <c r="O106" s="669"/>
      <c r="P106" s="653"/>
      <c r="Q106" s="654"/>
      <c r="R106" s="654"/>
      <c r="S106" s="654"/>
      <c r="T106" s="654"/>
      <c r="U106" s="654"/>
      <c r="V106" s="654"/>
      <c r="W106" s="654"/>
      <c r="X106" s="655"/>
    </row>
    <row r="107" spans="1:24" ht="12.75" customHeight="1">
      <c r="A107" s="232">
        <v>15</v>
      </c>
      <c r="B107" s="239" t="s">
        <v>946</v>
      </c>
      <c r="C107" s="235">
        <v>0.35</v>
      </c>
      <c r="D107" s="240">
        <f t="shared" ref="D107:D112" si="20">E107*(1+$Y$6)*(1-$Y$5)</f>
        <v>331.45116279069777</v>
      </c>
      <c r="E107" s="240">
        <v>331.45116279069777</v>
      </c>
      <c r="F107" s="677"/>
      <c r="G107" s="645" t="s">
        <v>2878</v>
      </c>
      <c r="H107" s="646"/>
      <c r="I107" s="646"/>
      <c r="J107" s="235">
        <v>0.35</v>
      </c>
      <c r="K107" s="647">
        <f>489*(1+$Y$6)*(1-$Y$5)</f>
        <v>489</v>
      </c>
      <c r="L107" s="648"/>
      <c r="M107" s="670"/>
      <c r="N107" s="671"/>
      <c r="O107" s="672"/>
      <c r="P107" s="656"/>
      <c r="Q107" s="657"/>
      <c r="R107" s="657"/>
      <c r="S107" s="657"/>
      <c r="T107" s="657"/>
      <c r="U107" s="657"/>
      <c r="V107" s="657"/>
      <c r="W107" s="657"/>
      <c r="X107" s="658"/>
    </row>
    <row r="108" spans="1:24" ht="12.75" customHeight="1">
      <c r="A108" s="232">
        <v>20</v>
      </c>
      <c r="B108" s="239" t="s">
        <v>947</v>
      </c>
      <c r="C108" s="235">
        <v>0.65</v>
      </c>
      <c r="D108" s="240">
        <f t="shared" si="20"/>
        <v>355.71627906976755</v>
      </c>
      <c r="E108" s="240">
        <v>355.71627906976755</v>
      </c>
      <c r="F108" s="677"/>
      <c r="G108" s="645" t="s">
        <v>2879</v>
      </c>
      <c r="H108" s="646"/>
      <c r="I108" s="646"/>
      <c r="J108" s="235">
        <v>0.65</v>
      </c>
      <c r="K108" s="647">
        <f>505*(1+$Y$6)*(1-$Y$5)</f>
        <v>505</v>
      </c>
      <c r="L108" s="648"/>
      <c r="M108" s="670"/>
      <c r="N108" s="671"/>
      <c r="O108" s="672"/>
      <c r="P108" s="656"/>
      <c r="Q108" s="657"/>
      <c r="R108" s="657"/>
      <c r="S108" s="657"/>
      <c r="T108" s="657"/>
      <c r="U108" s="657"/>
      <c r="V108" s="657"/>
      <c r="W108" s="657"/>
      <c r="X108" s="658"/>
    </row>
    <row r="109" spans="1:24" ht="12.75" customHeight="1">
      <c r="A109" s="232">
        <v>25</v>
      </c>
      <c r="B109" s="239" t="s">
        <v>948</v>
      </c>
      <c r="C109" s="235">
        <v>1.1499999999999999</v>
      </c>
      <c r="D109" s="240">
        <f t="shared" si="20"/>
        <v>376.8837209302327</v>
      </c>
      <c r="E109" s="240">
        <v>376.8837209302327</v>
      </c>
      <c r="F109" s="677"/>
      <c r="G109" s="645" t="s">
        <v>2880</v>
      </c>
      <c r="H109" s="646"/>
      <c r="I109" s="646"/>
      <c r="J109" s="235">
        <v>1.1499999999999999</v>
      </c>
      <c r="K109" s="647">
        <f>526*(1+$Y$6)*(1-$Y$5)</f>
        <v>526</v>
      </c>
      <c r="L109" s="648"/>
      <c r="M109" s="670"/>
      <c r="N109" s="671"/>
      <c r="O109" s="672"/>
      <c r="P109" s="656"/>
      <c r="Q109" s="657"/>
      <c r="R109" s="657"/>
      <c r="S109" s="657"/>
      <c r="T109" s="657"/>
      <c r="U109" s="657"/>
      <c r="V109" s="657"/>
      <c r="W109" s="657"/>
      <c r="X109" s="658"/>
    </row>
    <row r="110" spans="1:24" ht="12.75" customHeight="1">
      <c r="A110" s="232">
        <v>32</v>
      </c>
      <c r="B110" s="239" t="s">
        <v>949</v>
      </c>
      <c r="C110" s="235">
        <v>1.8</v>
      </c>
      <c r="D110" s="240">
        <f t="shared" si="20"/>
        <v>408.37674418604666</v>
      </c>
      <c r="E110" s="240">
        <v>408.37674418604666</v>
      </c>
      <c r="F110" s="677"/>
      <c r="G110" s="645" t="s">
        <v>2881</v>
      </c>
      <c r="H110" s="646"/>
      <c r="I110" s="646"/>
      <c r="J110" s="235">
        <v>1.8</v>
      </c>
      <c r="K110" s="647">
        <f>558*(1+$Y$6)*(1-$Y$5)</f>
        <v>558</v>
      </c>
      <c r="L110" s="648"/>
      <c r="M110" s="670"/>
      <c r="N110" s="671"/>
      <c r="O110" s="672"/>
      <c r="P110" s="656"/>
      <c r="Q110" s="657"/>
      <c r="R110" s="657"/>
      <c r="S110" s="657"/>
      <c r="T110" s="657"/>
      <c r="U110" s="657"/>
      <c r="V110" s="657"/>
      <c r="W110" s="657"/>
      <c r="X110" s="658"/>
    </row>
    <row r="111" spans="1:24" ht="12.75" customHeight="1">
      <c r="A111" s="232">
        <v>40</v>
      </c>
      <c r="B111" s="239" t="s">
        <v>950</v>
      </c>
      <c r="C111" s="235">
        <v>2.5</v>
      </c>
      <c r="D111" s="240">
        <f t="shared" si="20"/>
        <v>461.55348837209317</v>
      </c>
      <c r="E111" s="240">
        <v>461.55348837209317</v>
      </c>
      <c r="F111" s="677"/>
      <c r="G111" s="645" t="s">
        <v>2882</v>
      </c>
      <c r="H111" s="646"/>
      <c r="I111" s="646"/>
      <c r="J111" s="235">
        <v>2.5</v>
      </c>
      <c r="K111" s="647">
        <f>610*(1+$Y$6)*(1-$Y$5)</f>
        <v>610</v>
      </c>
      <c r="L111" s="648"/>
      <c r="M111" s="670"/>
      <c r="N111" s="671"/>
      <c r="O111" s="672"/>
      <c r="P111" s="656"/>
      <c r="Q111" s="657"/>
      <c r="R111" s="657"/>
      <c r="S111" s="657"/>
      <c r="T111" s="657"/>
      <c r="U111" s="657"/>
      <c r="V111" s="657"/>
      <c r="W111" s="657"/>
      <c r="X111" s="658"/>
    </row>
    <row r="112" spans="1:24" ht="12.75" customHeight="1">
      <c r="A112" s="232">
        <v>50</v>
      </c>
      <c r="B112" s="239" t="s">
        <v>951</v>
      </c>
      <c r="C112" s="235">
        <v>4.8</v>
      </c>
      <c r="D112" s="240">
        <f t="shared" si="20"/>
        <v>514.21395348837223</v>
      </c>
      <c r="E112" s="240">
        <v>514.21395348837223</v>
      </c>
      <c r="F112" s="677"/>
      <c r="G112" s="645" t="s">
        <v>2883</v>
      </c>
      <c r="H112" s="646"/>
      <c r="I112" s="646"/>
      <c r="J112" s="235">
        <v>4.8</v>
      </c>
      <c r="K112" s="647">
        <f>663*(1+$Y$6)*(1-$Y$5)</f>
        <v>663</v>
      </c>
      <c r="L112" s="648"/>
      <c r="M112" s="670"/>
      <c r="N112" s="671"/>
      <c r="O112" s="672"/>
      <c r="P112" s="656"/>
      <c r="Q112" s="657"/>
      <c r="R112" s="657"/>
      <c r="S112" s="657"/>
      <c r="T112" s="657"/>
      <c r="U112" s="657"/>
      <c r="V112" s="657"/>
      <c r="W112" s="657"/>
      <c r="X112" s="658"/>
    </row>
    <row r="113" spans="1:24">
      <c r="A113" s="238"/>
      <c r="B113" s="241"/>
      <c r="C113" s="238"/>
      <c r="D113" s="240"/>
      <c r="E113" s="241"/>
      <c r="F113" s="677"/>
      <c r="G113" s="645"/>
      <c r="H113" s="646"/>
      <c r="I113" s="646"/>
      <c r="J113" s="238"/>
      <c r="K113" s="649"/>
      <c r="L113" s="650"/>
      <c r="M113" s="670"/>
      <c r="N113" s="671"/>
      <c r="O113" s="672"/>
      <c r="P113" s="656"/>
      <c r="Q113" s="657"/>
      <c r="R113" s="657"/>
      <c r="S113" s="657"/>
      <c r="T113" s="657"/>
      <c r="U113" s="657"/>
      <c r="V113" s="657"/>
      <c r="W113" s="657"/>
      <c r="X113" s="658"/>
    </row>
    <row r="114" spans="1:24" ht="12.75" customHeight="1">
      <c r="A114" s="232">
        <v>65</v>
      </c>
      <c r="B114" s="239" t="s">
        <v>1896</v>
      </c>
      <c r="C114" s="232">
        <v>8</v>
      </c>
      <c r="D114" s="240">
        <f>E114*(1+$Y$6)*(1-$Y$5)</f>
        <v>2218.4511627906986</v>
      </c>
      <c r="E114" s="240">
        <v>2218.4511627906986</v>
      </c>
      <c r="F114" s="677"/>
      <c r="G114" s="645" t="s">
        <v>539</v>
      </c>
      <c r="H114" s="646"/>
      <c r="I114" s="646"/>
      <c r="J114" s="232"/>
      <c r="K114" s="649" t="s">
        <v>539</v>
      </c>
      <c r="L114" s="650"/>
      <c r="M114" s="670"/>
      <c r="N114" s="671"/>
      <c r="O114" s="672"/>
      <c r="P114" s="656"/>
      <c r="Q114" s="657"/>
      <c r="R114" s="657"/>
      <c r="S114" s="657"/>
      <c r="T114" s="657"/>
      <c r="U114" s="657"/>
      <c r="V114" s="657"/>
      <c r="W114" s="657"/>
      <c r="X114" s="658"/>
    </row>
    <row r="115" spans="1:24">
      <c r="A115" s="232">
        <v>80</v>
      </c>
      <c r="B115" s="239" t="s">
        <v>1897</v>
      </c>
      <c r="C115" s="232">
        <v>11</v>
      </c>
      <c r="D115" s="240">
        <f>E115*(1+$Y$6)*(1-$Y$5)</f>
        <v>2390.3720930232566</v>
      </c>
      <c r="E115" s="240">
        <v>2390.3720930232566</v>
      </c>
      <c r="F115" s="677"/>
      <c r="G115" s="645" t="s">
        <v>539</v>
      </c>
      <c r="H115" s="646"/>
      <c r="I115" s="646"/>
      <c r="J115" s="232"/>
      <c r="K115" s="649" t="s">
        <v>539</v>
      </c>
      <c r="L115" s="650"/>
      <c r="M115" s="670"/>
      <c r="N115" s="671"/>
      <c r="O115" s="672"/>
      <c r="P115" s="656"/>
      <c r="Q115" s="657"/>
      <c r="R115" s="657"/>
      <c r="S115" s="657"/>
      <c r="T115" s="657"/>
      <c r="U115" s="657"/>
      <c r="V115" s="657"/>
      <c r="W115" s="657"/>
      <c r="X115" s="658"/>
    </row>
    <row r="116" spans="1:24">
      <c r="A116" s="232">
        <v>100</v>
      </c>
      <c r="B116" s="239" t="s">
        <v>1898</v>
      </c>
      <c r="C116" s="232">
        <v>20</v>
      </c>
      <c r="D116" s="240">
        <f>E116*(1+$Y$6)*(1-$Y$5)</f>
        <v>2803.3953488372103</v>
      </c>
      <c r="E116" s="240">
        <v>2803.3953488372103</v>
      </c>
      <c r="F116" s="677"/>
      <c r="G116" s="645" t="s">
        <v>539</v>
      </c>
      <c r="H116" s="646"/>
      <c r="I116" s="646"/>
      <c r="J116" s="232"/>
      <c r="K116" s="649" t="s">
        <v>539</v>
      </c>
      <c r="L116" s="650"/>
      <c r="M116" s="670"/>
      <c r="N116" s="671"/>
      <c r="O116" s="672"/>
      <c r="P116" s="656"/>
      <c r="Q116" s="657"/>
      <c r="R116" s="657"/>
      <c r="S116" s="657"/>
      <c r="T116" s="657"/>
      <c r="U116" s="657"/>
      <c r="V116" s="657"/>
      <c r="W116" s="657"/>
      <c r="X116" s="658"/>
    </row>
    <row r="117" spans="1:24">
      <c r="A117" s="232">
        <v>125</v>
      </c>
      <c r="B117" s="239" t="s">
        <v>2965</v>
      </c>
      <c r="C117" s="232">
        <v>31</v>
      </c>
      <c r="D117" s="240">
        <f>E117*(1+$Y$6)*(1-$Y$5)</f>
        <v>4103.9023255813972</v>
      </c>
      <c r="E117" s="240">
        <v>4103.9023255813972</v>
      </c>
      <c r="F117" s="677"/>
      <c r="G117" s="645" t="s">
        <v>539</v>
      </c>
      <c r="H117" s="646"/>
      <c r="I117" s="646"/>
      <c r="J117" s="232"/>
      <c r="K117" s="649" t="s">
        <v>539</v>
      </c>
      <c r="L117" s="650"/>
      <c r="M117" s="670"/>
      <c r="N117" s="671"/>
      <c r="O117" s="672"/>
      <c r="P117" s="656"/>
      <c r="Q117" s="657"/>
      <c r="R117" s="657"/>
      <c r="S117" s="657"/>
      <c r="T117" s="657"/>
      <c r="U117" s="657"/>
      <c r="V117" s="657"/>
      <c r="W117" s="657"/>
      <c r="X117" s="658"/>
    </row>
    <row r="118" spans="1:24">
      <c r="A118" s="232">
        <v>150</v>
      </c>
      <c r="B118" s="239" t="s">
        <v>1899</v>
      </c>
      <c r="C118" s="232">
        <v>45</v>
      </c>
      <c r="D118" s="240">
        <f>E118*(1+$Y$6)*(1-$Y$5)</f>
        <v>5076.0558139534896</v>
      </c>
      <c r="E118" s="240">
        <v>5076.0558139534896</v>
      </c>
      <c r="F118" s="678"/>
      <c r="G118" s="645" t="s">
        <v>539</v>
      </c>
      <c r="H118" s="646"/>
      <c r="I118" s="646"/>
      <c r="J118" s="232"/>
      <c r="K118" s="649" t="s">
        <v>539</v>
      </c>
      <c r="L118" s="650"/>
      <c r="M118" s="673"/>
      <c r="N118" s="674"/>
      <c r="O118" s="675"/>
      <c r="P118" s="659"/>
      <c r="Q118" s="660"/>
      <c r="R118" s="660"/>
      <c r="S118" s="660"/>
      <c r="T118" s="660"/>
      <c r="U118" s="660"/>
      <c r="V118" s="660"/>
      <c r="W118" s="660"/>
      <c r="X118" s="661"/>
    </row>
    <row r="119" spans="1:24">
      <c r="A119" s="31"/>
    </row>
    <row r="121" spans="1:24" ht="15.75">
      <c r="A121" s="215" t="s">
        <v>2819</v>
      </c>
    </row>
    <row r="122" spans="1:24">
      <c r="A122" s="33"/>
    </row>
    <row r="123" spans="1:24">
      <c r="A123" s="640"/>
      <c r="B123" s="640"/>
      <c r="C123" s="640"/>
      <c r="D123" s="640"/>
      <c r="E123" s="640"/>
      <c r="F123" s="640"/>
      <c r="G123" s="640"/>
      <c r="H123" s="640"/>
      <c r="I123" s="640"/>
      <c r="J123" s="640"/>
      <c r="K123" s="640"/>
      <c r="L123" s="640"/>
      <c r="M123" s="640"/>
      <c r="N123" s="640"/>
      <c r="O123" s="640"/>
      <c r="P123" s="640"/>
      <c r="Q123" s="640"/>
      <c r="R123" s="640"/>
      <c r="S123" s="640"/>
      <c r="T123" s="640"/>
      <c r="U123" s="640"/>
      <c r="V123" s="640"/>
      <c r="W123" s="640"/>
      <c r="X123" s="640"/>
    </row>
    <row r="124" spans="1:24" ht="39.75" customHeight="1">
      <c r="A124" s="644" t="s">
        <v>1908</v>
      </c>
      <c r="B124" s="644"/>
      <c r="C124" s="644"/>
      <c r="D124" s="644"/>
      <c r="E124" s="644"/>
      <c r="F124" s="644"/>
      <c r="G124" s="644"/>
      <c r="H124" s="644"/>
      <c r="I124" s="644"/>
      <c r="J124" s="644"/>
      <c r="K124" s="644"/>
      <c r="L124" s="644"/>
      <c r="M124" s="644"/>
      <c r="N124" s="644"/>
      <c r="O124" s="644"/>
      <c r="P124" s="644"/>
      <c r="Q124" s="644"/>
      <c r="R124" s="644"/>
      <c r="S124" s="644"/>
      <c r="T124" s="644"/>
      <c r="U124" s="644"/>
      <c r="V124" s="644"/>
      <c r="W124" s="644"/>
      <c r="X124" s="644"/>
    </row>
    <row r="125" spans="1:24" ht="88.5" customHeight="1">
      <c r="A125" s="640" t="s">
        <v>2494</v>
      </c>
      <c r="B125" s="640"/>
      <c r="C125" s="640"/>
      <c r="D125" s="640"/>
      <c r="E125" s="640"/>
      <c r="F125" s="640"/>
      <c r="G125" s="640"/>
      <c r="H125" s="640"/>
      <c r="I125" s="640"/>
      <c r="J125" s="640"/>
      <c r="K125" s="640"/>
      <c r="L125" s="640"/>
      <c r="M125" s="640"/>
      <c r="N125" s="640"/>
      <c r="O125" s="640"/>
      <c r="P125" s="640"/>
      <c r="Q125" s="640"/>
      <c r="R125" s="640"/>
      <c r="S125" s="640"/>
      <c r="T125" s="640"/>
      <c r="U125" s="640"/>
      <c r="V125" s="640"/>
      <c r="W125" s="640"/>
      <c r="X125" s="640"/>
    </row>
    <row r="126" spans="1:24">
      <c r="A126" s="33" t="s">
        <v>1895</v>
      </c>
    </row>
    <row r="127" spans="1:24">
      <c r="A127" s="33"/>
      <c r="B127" s="33" t="s">
        <v>2481</v>
      </c>
      <c r="C127" s="242" t="s">
        <v>2480</v>
      </c>
    </row>
    <row r="128" spans="1:24">
      <c r="A128" s="242"/>
      <c r="B128" s="33" t="s">
        <v>2482</v>
      </c>
      <c r="C128" s="242" t="s">
        <v>1902</v>
      </c>
    </row>
    <row r="129" spans="1:24">
      <c r="A129" s="33"/>
    </row>
    <row r="130" spans="1:24" ht="36" customHeight="1">
      <c r="A130" s="220" t="s">
        <v>1900</v>
      </c>
      <c r="B130" s="243" t="s">
        <v>2885</v>
      </c>
      <c r="C130" s="234" t="s">
        <v>2887</v>
      </c>
      <c r="D130" s="243" t="s">
        <v>512</v>
      </c>
      <c r="E130" s="243" t="s">
        <v>512</v>
      </c>
      <c r="F130" s="676"/>
      <c r="G130" s="664" t="s">
        <v>2886</v>
      </c>
      <c r="H130" s="679"/>
      <c r="I130" s="679"/>
      <c r="J130" s="234" t="s">
        <v>2887</v>
      </c>
      <c r="K130" s="664" t="s">
        <v>512</v>
      </c>
      <c r="L130" s="665"/>
      <c r="M130" s="667" t="s">
        <v>3233</v>
      </c>
      <c r="N130" s="668"/>
      <c r="O130" s="669"/>
      <c r="P130" s="639"/>
      <c r="Q130" s="639"/>
      <c r="R130" s="639"/>
      <c r="S130" s="639"/>
      <c r="T130" s="639"/>
      <c r="U130" s="639"/>
      <c r="V130" s="639"/>
      <c r="W130" s="639"/>
      <c r="X130" s="639"/>
    </row>
    <row r="131" spans="1:24">
      <c r="A131" s="232">
        <v>15</v>
      </c>
      <c r="B131" s="239" t="s">
        <v>2483</v>
      </c>
      <c r="C131" s="235">
        <v>0.35</v>
      </c>
      <c r="D131" s="240">
        <f t="shared" ref="D131:D136" si="21">E131*(1+$Y$6)*(1-$Y$5)</f>
        <v>767.19069767441886</v>
      </c>
      <c r="E131" s="240">
        <v>767.19069767441886</v>
      </c>
      <c r="F131" s="677"/>
      <c r="G131" s="645" t="s">
        <v>2888</v>
      </c>
      <c r="H131" s="646"/>
      <c r="I131" s="646"/>
      <c r="J131" s="235">
        <v>0.35</v>
      </c>
      <c r="K131" s="647">
        <f>1250*(1+$Y$6)*(1-$Y$5)</f>
        <v>1250</v>
      </c>
      <c r="L131" s="648"/>
      <c r="M131" s="670"/>
      <c r="N131" s="671"/>
      <c r="O131" s="672"/>
      <c r="P131" s="639"/>
      <c r="Q131" s="639"/>
      <c r="R131" s="639"/>
      <c r="S131" s="639"/>
      <c r="T131" s="639"/>
      <c r="U131" s="639"/>
      <c r="V131" s="639"/>
      <c r="W131" s="639"/>
      <c r="X131" s="639"/>
    </row>
    <row r="132" spans="1:24">
      <c r="A132" s="232">
        <v>20</v>
      </c>
      <c r="B132" s="239" t="s">
        <v>2484</v>
      </c>
      <c r="C132" s="235">
        <v>0.65</v>
      </c>
      <c r="D132" s="240">
        <f t="shared" si="21"/>
        <v>783.19534883720962</v>
      </c>
      <c r="E132" s="240">
        <v>783.19534883720962</v>
      </c>
      <c r="F132" s="677"/>
      <c r="G132" s="645" t="s">
        <v>2889</v>
      </c>
      <c r="H132" s="646"/>
      <c r="I132" s="646"/>
      <c r="J132" s="235">
        <v>0.65</v>
      </c>
      <c r="K132" s="647">
        <f>1266*(1+$Y$6)*(1-$Y$5)</f>
        <v>1266</v>
      </c>
      <c r="L132" s="648"/>
      <c r="M132" s="670"/>
      <c r="N132" s="671"/>
      <c r="O132" s="672"/>
      <c r="P132" s="639"/>
      <c r="Q132" s="639"/>
      <c r="R132" s="639"/>
      <c r="S132" s="639"/>
      <c r="T132" s="639"/>
      <c r="U132" s="639"/>
      <c r="V132" s="639"/>
      <c r="W132" s="639"/>
      <c r="X132" s="639"/>
    </row>
    <row r="133" spans="1:24">
      <c r="A133" s="232">
        <v>25</v>
      </c>
      <c r="B133" s="239" t="s">
        <v>2485</v>
      </c>
      <c r="C133" s="235">
        <v>1.1499999999999999</v>
      </c>
      <c r="D133" s="240">
        <f t="shared" si="21"/>
        <v>804.87906976744216</v>
      </c>
      <c r="E133" s="240">
        <v>804.87906976744216</v>
      </c>
      <c r="F133" s="677"/>
      <c r="G133" s="645" t="s">
        <v>2890</v>
      </c>
      <c r="H133" s="646"/>
      <c r="I133" s="646"/>
      <c r="J133" s="235">
        <v>1.1499999999999999</v>
      </c>
      <c r="K133" s="647">
        <f>1288*(1+$Y$6)*(1-$Y$5)</f>
        <v>1288</v>
      </c>
      <c r="L133" s="648"/>
      <c r="M133" s="670"/>
      <c r="N133" s="671"/>
      <c r="O133" s="672"/>
      <c r="P133" s="639"/>
      <c r="Q133" s="639"/>
      <c r="R133" s="639"/>
      <c r="S133" s="639"/>
      <c r="T133" s="639"/>
      <c r="U133" s="639"/>
      <c r="V133" s="639"/>
      <c r="W133" s="639"/>
      <c r="X133" s="639"/>
    </row>
    <row r="134" spans="1:24">
      <c r="A134" s="232">
        <v>32</v>
      </c>
      <c r="B134" s="239" t="s">
        <v>2486</v>
      </c>
      <c r="C134" s="235">
        <v>1.8</v>
      </c>
      <c r="D134" s="240">
        <f t="shared" si="21"/>
        <v>890.58139534883765</v>
      </c>
      <c r="E134" s="240">
        <v>890.58139534883765</v>
      </c>
      <c r="F134" s="677"/>
      <c r="G134" s="645" t="s">
        <v>2891</v>
      </c>
      <c r="H134" s="646"/>
      <c r="I134" s="646"/>
      <c r="J134" s="235">
        <v>1.8</v>
      </c>
      <c r="K134" s="647">
        <f>1374*(1+$Y$6)*(1-$Y$5)</f>
        <v>1374</v>
      </c>
      <c r="L134" s="648"/>
      <c r="M134" s="670"/>
      <c r="N134" s="671"/>
      <c r="O134" s="672"/>
      <c r="P134" s="639"/>
      <c r="Q134" s="639"/>
      <c r="R134" s="639"/>
      <c r="S134" s="639"/>
      <c r="T134" s="639"/>
      <c r="U134" s="639"/>
      <c r="V134" s="639"/>
      <c r="W134" s="639"/>
      <c r="X134" s="639"/>
    </row>
    <row r="135" spans="1:24">
      <c r="A135" s="232">
        <v>40</v>
      </c>
      <c r="B135" s="239" t="s">
        <v>2487</v>
      </c>
      <c r="C135" s="235">
        <v>2.5</v>
      </c>
      <c r="D135" s="240">
        <f t="shared" si="21"/>
        <v>944.2744186046516</v>
      </c>
      <c r="E135" s="240">
        <v>944.2744186046516</v>
      </c>
      <c r="F135" s="677"/>
      <c r="G135" s="645" t="s">
        <v>2892</v>
      </c>
      <c r="H135" s="646"/>
      <c r="I135" s="646"/>
      <c r="J135" s="235">
        <v>2.5</v>
      </c>
      <c r="K135" s="647">
        <f>1428*(1+$Y$6)*(1-$Y$5)</f>
        <v>1428</v>
      </c>
      <c r="L135" s="648"/>
      <c r="M135" s="670"/>
      <c r="N135" s="671"/>
      <c r="O135" s="672"/>
      <c r="P135" s="639"/>
      <c r="Q135" s="639"/>
      <c r="R135" s="639"/>
      <c r="S135" s="639"/>
      <c r="T135" s="639"/>
      <c r="U135" s="639"/>
      <c r="V135" s="639"/>
      <c r="W135" s="639"/>
      <c r="X135" s="639"/>
    </row>
    <row r="136" spans="1:24">
      <c r="A136" s="232">
        <v>50</v>
      </c>
      <c r="B136" s="239" t="s">
        <v>2488</v>
      </c>
      <c r="C136" s="235">
        <v>4.8</v>
      </c>
      <c r="D136" s="240">
        <f t="shared" si="21"/>
        <v>997.96744186046544</v>
      </c>
      <c r="E136" s="240">
        <v>997.96744186046544</v>
      </c>
      <c r="F136" s="677"/>
      <c r="G136" s="645" t="s">
        <v>2893</v>
      </c>
      <c r="H136" s="646"/>
      <c r="I136" s="646"/>
      <c r="J136" s="235">
        <v>4.8</v>
      </c>
      <c r="K136" s="647">
        <f>1481*(1+$Y$6)*(1-$Y$5)</f>
        <v>1481</v>
      </c>
      <c r="L136" s="648"/>
      <c r="M136" s="670"/>
      <c r="N136" s="671"/>
      <c r="O136" s="672"/>
      <c r="P136" s="639"/>
      <c r="Q136" s="639"/>
      <c r="R136" s="639"/>
      <c r="S136" s="639"/>
      <c r="T136" s="639"/>
      <c r="U136" s="639"/>
      <c r="V136" s="639"/>
      <c r="W136" s="639"/>
      <c r="X136" s="639"/>
    </row>
    <row r="137" spans="1:24">
      <c r="A137" s="232"/>
      <c r="B137" s="239"/>
      <c r="C137" s="235"/>
      <c r="D137" s="240"/>
      <c r="E137" s="240"/>
      <c r="F137" s="677"/>
      <c r="G137" s="645"/>
      <c r="H137" s="646"/>
      <c r="I137" s="646"/>
      <c r="J137" s="238"/>
      <c r="K137" s="649"/>
      <c r="L137" s="650"/>
      <c r="M137" s="670"/>
      <c r="N137" s="671"/>
      <c r="O137" s="672"/>
      <c r="P137" s="639"/>
      <c r="Q137" s="639"/>
      <c r="R137" s="639"/>
      <c r="S137" s="639"/>
      <c r="T137" s="639"/>
      <c r="U137" s="639"/>
      <c r="V137" s="639"/>
      <c r="W137" s="639"/>
      <c r="X137" s="639"/>
    </row>
    <row r="138" spans="1:24">
      <c r="A138" s="232">
        <v>65</v>
      </c>
      <c r="B138" s="239" t="s">
        <v>1903</v>
      </c>
      <c r="C138" s="232">
        <v>8</v>
      </c>
      <c r="D138" s="240">
        <f>E138*(1+$Y$6)*(1-$Y$5)</f>
        <v>2727.5023255813962</v>
      </c>
      <c r="E138" s="240">
        <v>2727.5023255813962</v>
      </c>
      <c r="F138" s="677"/>
      <c r="G138" s="651" t="s">
        <v>2894</v>
      </c>
      <c r="H138" s="652"/>
      <c r="I138" s="652"/>
      <c r="J138" s="232">
        <v>8</v>
      </c>
      <c r="K138" s="647">
        <f>3533*(1+$Y$6)*(1-$Y$5)</f>
        <v>3533</v>
      </c>
      <c r="L138" s="648"/>
      <c r="M138" s="670"/>
      <c r="N138" s="671"/>
      <c r="O138" s="672"/>
      <c r="P138" s="639"/>
      <c r="Q138" s="639"/>
      <c r="R138" s="639"/>
      <c r="S138" s="639"/>
      <c r="T138" s="639"/>
      <c r="U138" s="639"/>
      <c r="V138" s="639"/>
      <c r="W138" s="639"/>
      <c r="X138" s="639"/>
    </row>
    <row r="139" spans="1:24">
      <c r="A139" s="232">
        <v>80</v>
      </c>
      <c r="B139" s="239" t="s">
        <v>1904</v>
      </c>
      <c r="C139" s="232">
        <v>11</v>
      </c>
      <c r="D139" s="240">
        <f>E139*(1+$Y$6)*(1-$Y$5)</f>
        <v>2929.8837209302333</v>
      </c>
      <c r="E139" s="240">
        <v>2929.8837209302333</v>
      </c>
      <c r="F139" s="677"/>
      <c r="G139" s="651" t="s">
        <v>2895</v>
      </c>
      <c r="H139" s="652"/>
      <c r="I139" s="652"/>
      <c r="J139" s="232">
        <v>11</v>
      </c>
      <c r="K139" s="647">
        <f>3735*(1+$Y$6)*(1-$Y$5)</f>
        <v>3735</v>
      </c>
      <c r="L139" s="648"/>
      <c r="M139" s="670"/>
      <c r="N139" s="671"/>
      <c r="O139" s="672"/>
      <c r="P139" s="639"/>
      <c r="Q139" s="639"/>
      <c r="R139" s="639"/>
      <c r="S139" s="639"/>
      <c r="T139" s="639"/>
      <c r="U139" s="639"/>
      <c r="V139" s="639"/>
      <c r="W139" s="639"/>
      <c r="X139" s="639"/>
    </row>
    <row r="140" spans="1:24">
      <c r="A140" s="232">
        <v>100</v>
      </c>
      <c r="B140" s="239" t="s">
        <v>1905</v>
      </c>
      <c r="C140" s="232">
        <v>20</v>
      </c>
      <c r="D140" s="240">
        <f>E140*(1+$Y$6)*(1-$Y$5)</f>
        <v>3400.7302325581404</v>
      </c>
      <c r="E140" s="240">
        <v>3400.7302325581404</v>
      </c>
      <c r="F140" s="677"/>
      <c r="G140" s="651" t="s">
        <v>2896</v>
      </c>
      <c r="H140" s="652"/>
      <c r="I140" s="652"/>
      <c r="J140" s="232">
        <v>20</v>
      </c>
      <c r="K140" s="647">
        <f>4206*(1+$Y$6)*(1-$Y$5)</f>
        <v>4206</v>
      </c>
      <c r="L140" s="648"/>
      <c r="M140" s="670"/>
      <c r="N140" s="671"/>
      <c r="O140" s="672"/>
      <c r="P140" s="639"/>
      <c r="Q140" s="639"/>
      <c r="R140" s="639"/>
      <c r="S140" s="639"/>
      <c r="T140" s="639"/>
      <c r="U140" s="639"/>
      <c r="V140" s="639"/>
      <c r="W140" s="639"/>
      <c r="X140" s="639"/>
    </row>
    <row r="141" spans="1:24">
      <c r="A141" s="232">
        <v>125</v>
      </c>
      <c r="B141" s="239" t="s">
        <v>1906</v>
      </c>
      <c r="C141" s="232">
        <v>31</v>
      </c>
      <c r="D141" s="240">
        <f>E141*(1+$Y$6)*(1-$Y$5)</f>
        <v>4414.1860465116297</v>
      </c>
      <c r="E141" s="240">
        <v>4414.1860465116297</v>
      </c>
      <c r="F141" s="677"/>
      <c r="G141" s="651" t="s">
        <v>2897</v>
      </c>
      <c r="H141" s="652"/>
      <c r="I141" s="652"/>
      <c r="J141" s="232">
        <v>31</v>
      </c>
      <c r="K141" s="647">
        <f>5219*(1+$Y$6)*(1-$Y$5)</f>
        <v>5219</v>
      </c>
      <c r="L141" s="648"/>
      <c r="M141" s="670"/>
      <c r="N141" s="671"/>
      <c r="O141" s="672"/>
      <c r="P141" s="639"/>
      <c r="Q141" s="639"/>
      <c r="R141" s="639"/>
      <c r="S141" s="639"/>
      <c r="T141" s="639"/>
      <c r="U141" s="639"/>
      <c r="V141" s="639"/>
      <c r="W141" s="639"/>
      <c r="X141" s="639"/>
    </row>
    <row r="142" spans="1:24">
      <c r="A142" s="232">
        <v>150</v>
      </c>
      <c r="B142" s="239" t="s">
        <v>1907</v>
      </c>
      <c r="C142" s="232">
        <v>45</v>
      </c>
      <c r="D142" s="240">
        <f>E142*(1+$Y$6)*(1-$Y$5)</f>
        <v>5411.1209302325606</v>
      </c>
      <c r="E142" s="240">
        <v>5411.1209302325606</v>
      </c>
      <c r="F142" s="678"/>
      <c r="G142" s="651" t="s">
        <v>2898</v>
      </c>
      <c r="H142" s="652"/>
      <c r="I142" s="652"/>
      <c r="J142" s="232">
        <v>45</v>
      </c>
      <c r="K142" s="647">
        <f>6217*(1+$Y$6)*(1-$Y$5)</f>
        <v>6217</v>
      </c>
      <c r="L142" s="648"/>
      <c r="M142" s="673"/>
      <c r="N142" s="674"/>
      <c r="O142" s="675"/>
      <c r="P142" s="639"/>
      <c r="Q142" s="639"/>
      <c r="R142" s="639"/>
      <c r="S142" s="639"/>
      <c r="T142" s="639"/>
      <c r="U142" s="639"/>
      <c r="V142" s="639"/>
      <c r="W142" s="639"/>
      <c r="X142" s="639"/>
    </row>
    <row r="145" spans="1:24">
      <c r="A145" s="618" t="s">
        <v>1215</v>
      </c>
      <c r="B145" s="618"/>
      <c r="C145" s="618"/>
      <c r="D145" s="618"/>
      <c r="E145" s="618"/>
      <c r="F145" s="618"/>
      <c r="G145" s="618"/>
      <c r="H145" s="618"/>
      <c r="I145" s="618"/>
      <c r="J145" s="618"/>
      <c r="K145" s="618"/>
      <c r="L145" s="618"/>
      <c r="M145" s="618"/>
      <c r="N145" s="618"/>
      <c r="O145" s="618"/>
      <c r="P145" s="618"/>
      <c r="Q145" s="618"/>
      <c r="R145" s="618"/>
      <c r="S145" s="618"/>
      <c r="T145" s="618"/>
      <c r="U145" s="618"/>
      <c r="V145" s="618"/>
      <c r="W145" s="618"/>
      <c r="X145" s="618"/>
    </row>
    <row r="146" spans="1:24">
      <c r="A146" s="525" t="s">
        <v>110</v>
      </c>
      <c r="B146" s="525"/>
      <c r="C146" s="525"/>
      <c r="D146" s="525"/>
      <c r="E146" s="525"/>
      <c r="F146" s="525"/>
      <c r="G146" s="525"/>
      <c r="H146" s="525"/>
      <c r="I146" s="525"/>
      <c r="J146" s="525"/>
      <c r="K146" s="525"/>
      <c r="L146" s="525"/>
      <c r="M146" s="525"/>
      <c r="N146" s="525"/>
      <c r="O146" s="525"/>
      <c r="P146" s="525"/>
      <c r="Q146" s="525"/>
      <c r="R146" s="525"/>
      <c r="S146" s="525"/>
      <c r="T146" s="525"/>
      <c r="U146" s="525"/>
      <c r="V146" s="525"/>
      <c r="W146" s="525"/>
      <c r="X146" s="525"/>
    </row>
  </sheetData>
  <sheetProtection selectLockedCells="1" selectUnlockedCells="1"/>
  <mergeCells count="263">
    <mergeCell ref="G106:I106"/>
    <mergeCell ref="G107:I107"/>
    <mergeCell ref="G108:I108"/>
    <mergeCell ref="K117:L117"/>
    <mergeCell ref="F46:L46"/>
    <mergeCell ref="F47:L47"/>
    <mergeCell ref="A53:S53"/>
    <mergeCell ref="A54:S54"/>
    <mergeCell ref="A55:S55"/>
    <mergeCell ref="K137:L137"/>
    <mergeCell ref="G138:I138"/>
    <mergeCell ref="G133:I133"/>
    <mergeCell ref="K133:L133"/>
    <mergeCell ref="K138:L138"/>
    <mergeCell ref="A52:S52"/>
    <mergeCell ref="M130:O142"/>
    <mergeCell ref="G131:I131"/>
    <mergeCell ref="K131:L131"/>
    <mergeCell ref="G112:I112"/>
    <mergeCell ref="F130:F142"/>
    <mergeCell ref="G130:I130"/>
    <mergeCell ref="G139:I139"/>
    <mergeCell ref="F106:F118"/>
    <mergeCell ref="G117:I117"/>
    <mergeCell ref="G135:I135"/>
    <mergeCell ref="G118:I118"/>
    <mergeCell ref="G142:I142"/>
    <mergeCell ref="G141:I141"/>
    <mergeCell ref="F45:L45"/>
    <mergeCell ref="F41:G41"/>
    <mergeCell ref="H41:I41"/>
    <mergeCell ref="J41:K41"/>
    <mergeCell ref="L41:M41"/>
    <mergeCell ref="N41:O41"/>
    <mergeCell ref="F42:G42"/>
    <mergeCell ref="H42:I42"/>
    <mergeCell ref="J42:K42"/>
    <mergeCell ref="L42:M42"/>
    <mergeCell ref="F39:G39"/>
    <mergeCell ref="H39:I39"/>
    <mergeCell ref="J39:K39"/>
    <mergeCell ref="L39:M39"/>
    <mergeCell ref="N39:O39"/>
    <mergeCell ref="P39:Q39"/>
    <mergeCell ref="P41:Q41"/>
    <mergeCell ref="F40:G40"/>
    <mergeCell ref="H40:I40"/>
    <mergeCell ref="J40:K40"/>
    <mergeCell ref="L40:M40"/>
    <mergeCell ref="N40:O40"/>
    <mergeCell ref="P40:Q40"/>
    <mergeCell ref="H35:I35"/>
    <mergeCell ref="J33:K33"/>
    <mergeCell ref="J34:K34"/>
    <mergeCell ref="J35:K35"/>
    <mergeCell ref="L33:M33"/>
    <mergeCell ref="L34:M34"/>
    <mergeCell ref="L35:M35"/>
    <mergeCell ref="N33:O33"/>
    <mergeCell ref="N34:O34"/>
    <mergeCell ref="N35:O35"/>
    <mergeCell ref="A8:U8"/>
    <mergeCell ref="A18:S18"/>
    <mergeCell ref="A22:A26"/>
    <mergeCell ref="B22:B26"/>
    <mergeCell ref="N26:O26"/>
    <mergeCell ref="N25:O25"/>
    <mergeCell ref="P26:Q26"/>
    <mergeCell ref="P25:Q25"/>
    <mergeCell ref="C22:C26"/>
    <mergeCell ref="F25:G25"/>
    <mergeCell ref="H26:I26"/>
    <mergeCell ref="J26:K26"/>
    <mergeCell ref="D22:D26"/>
    <mergeCell ref="E22:E26"/>
    <mergeCell ref="F23:S23"/>
    <mergeCell ref="F26:G26"/>
    <mergeCell ref="L26:M26"/>
    <mergeCell ref="T55:V55"/>
    <mergeCell ref="F60:H60"/>
    <mergeCell ref="L60:S60"/>
    <mergeCell ref="F59:S59"/>
    <mergeCell ref="T59:X59"/>
    <mergeCell ref="A57:V57"/>
    <mergeCell ref="D58:D62"/>
    <mergeCell ref="B58:B62"/>
    <mergeCell ref="A9:S9"/>
    <mergeCell ref="A27:C27"/>
    <mergeCell ref="A28:C28"/>
    <mergeCell ref="A29:C29"/>
    <mergeCell ref="L28:M28"/>
    <mergeCell ref="A30:C30"/>
    <mergeCell ref="F27:G27"/>
    <mergeCell ref="H27:I27"/>
    <mergeCell ref="J27:K27"/>
    <mergeCell ref="L27:M27"/>
    <mergeCell ref="F28:G28"/>
    <mergeCell ref="H28:I28"/>
    <mergeCell ref="J28:K28"/>
    <mergeCell ref="F30:G30"/>
    <mergeCell ref="H30:I30"/>
    <mergeCell ref="F29:G29"/>
    <mergeCell ref="A146:X146"/>
    <mergeCell ref="A145:X145"/>
    <mergeCell ref="A123:X123"/>
    <mergeCell ref="A124:X124"/>
    <mergeCell ref="A125:X125"/>
    <mergeCell ref="G136:I136"/>
    <mergeCell ref="W61:X61"/>
    <mergeCell ref="L61:O61"/>
    <mergeCell ref="P61:S61"/>
    <mergeCell ref="E58:E62"/>
    <mergeCell ref="I60:K60"/>
    <mergeCell ref="G113:I113"/>
    <mergeCell ref="G132:I132"/>
    <mergeCell ref="K132:L132"/>
    <mergeCell ref="K130:L130"/>
    <mergeCell ref="K134:L134"/>
    <mergeCell ref="G110:I110"/>
    <mergeCell ref="G109:I109"/>
    <mergeCell ref="K141:L141"/>
    <mergeCell ref="K106:L106"/>
    <mergeCell ref="K107:L107"/>
    <mergeCell ref="K112:L112"/>
    <mergeCell ref="K113:L113"/>
    <mergeCell ref="K115:L115"/>
    <mergeCell ref="P130:X142"/>
    <mergeCell ref="A98:X98"/>
    <mergeCell ref="A99:X99"/>
    <mergeCell ref="G137:I137"/>
    <mergeCell ref="K136:L136"/>
    <mergeCell ref="G134:I134"/>
    <mergeCell ref="G116:I116"/>
    <mergeCell ref="K114:L114"/>
    <mergeCell ref="K139:L139"/>
    <mergeCell ref="G140:I140"/>
    <mergeCell ref="P106:X118"/>
    <mergeCell ref="K108:L108"/>
    <mergeCell ref="K109:L109"/>
    <mergeCell ref="K110:L110"/>
    <mergeCell ref="K111:L111"/>
    <mergeCell ref="K116:L116"/>
    <mergeCell ref="G115:I115"/>
    <mergeCell ref="K135:L135"/>
    <mergeCell ref="K140:L140"/>
    <mergeCell ref="G111:I111"/>
    <mergeCell ref="G114:I114"/>
    <mergeCell ref="K142:L142"/>
    <mergeCell ref="M106:O118"/>
    <mergeCell ref="K118:L118"/>
    <mergeCell ref="F58:X58"/>
    <mergeCell ref="A58:A62"/>
    <mergeCell ref="C58:C62"/>
    <mergeCell ref="W60:X60"/>
    <mergeCell ref="I61:K61"/>
    <mergeCell ref="A100:X100"/>
    <mergeCell ref="A63:C63"/>
    <mergeCell ref="A66:C66"/>
    <mergeCell ref="A65:C65"/>
    <mergeCell ref="A64:C64"/>
    <mergeCell ref="T61:V61"/>
    <mergeCell ref="T60:V60"/>
    <mergeCell ref="F61:H61"/>
    <mergeCell ref="F24:M24"/>
    <mergeCell ref="H25:M25"/>
    <mergeCell ref="R24:S24"/>
    <mergeCell ref="R25:S25"/>
    <mergeCell ref="R26:S26"/>
    <mergeCell ref="P28:Q28"/>
    <mergeCell ref="N28:O28"/>
    <mergeCell ref="P27:Q27"/>
    <mergeCell ref="N27:O27"/>
    <mergeCell ref="R27:S27"/>
    <mergeCell ref="R28:S28"/>
    <mergeCell ref="F36:G36"/>
    <mergeCell ref="H36:I36"/>
    <mergeCell ref="J36:K36"/>
    <mergeCell ref="L36:M36"/>
    <mergeCell ref="N36:O36"/>
    <mergeCell ref="P36:Q36"/>
    <mergeCell ref="R29:S29"/>
    <mergeCell ref="R30:S30"/>
    <mergeCell ref="T29:U29"/>
    <mergeCell ref="T30:U30"/>
    <mergeCell ref="H29:I29"/>
    <mergeCell ref="J29:K29"/>
    <mergeCell ref="L29:M29"/>
    <mergeCell ref="N29:O29"/>
    <mergeCell ref="P29:Q29"/>
    <mergeCell ref="J30:K30"/>
    <mergeCell ref="L30:M30"/>
    <mergeCell ref="N30:O30"/>
    <mergeCell ref="P30:Q30"/>
    <mergeCell ref="F33:G33"/>
    <mergeCell ref="F34:G34"/>
    <mergeCell ref="F35:G35"/>
    <mergeCell ref="H33:I33"/>
    <mergeCell ref="H34:I34"/>
    <mergeCell ref="P42:Q42"/>
    <mergeCell ref="T23:Y23"/>
    <mergeCell ref="T24:W24"/>
    <mergeCell ref="X24:Y24"/>
    <mergeCell ref="V25:W25"/>
    <mergeCell ref="X25:Y25"/>
    <mergeCell ref="V26:W26"/>
    <mergeCell ref="X26:Y26"/>
    <mergeCell ref="V27:W27"/>
    <mergeCell ref="N24:Q24"/>
    <mergeCell ref="T25:U25"/>
    <mergeCell ref="T26:U26"/>
    <mergeCell ref="T27:U27"/>
    <mergeCell ref="T28:U28"/>
    <mergeCell ref="P33:Q33"/>
    <mergeCell ref="P34:Q34"/>
    <mergeCell ref="P35:Q35"/>
    <mergeCell ref="A11:U11"/>
    <mergeCell ref="A12:U12"/>
    <mergeCell ref="A13:U13"/>
    <mergeCell ref="A14:U14"/>
    <mergeCell ref="A15:V15"/>
    <mergeCell ref="T42:U42"/>
    <mergeCell ref="V33:W33"/>
    <mergeCell ref="V34:W34"/>
    <mergeCell ref="V35:W35"/>
    <mergeCell ref="V36:W36"/>
    <mergeCell ref="R40:S40"/>
    <mergeCell ref="R41:S41"/>
    <mergeCell ref="R42:S42"/>
    <mergeCell ref="T33:U33"/>
    <mergeCell ref="T34:U34"/>
    <mergeCell ref="T35:U35"/>
    <mergeCell ref="T36:U36"/>
    <mergeCell ref="T39:U39"/>
    <mergeCell ref="T40:U40"/>
    <mergeCell ref="T41:U41"/>
    <mergeCell ref="F22:Y22"/>
    <mergeCell ref="R33:S33"/>
    <mergeCell ref="R34:S34"/>
    <mergeCell ref="R35:S35"/>
    <mergeCell ref="A16:V16"/>
    <mergeCell ref="A17:V17"/>
    <mergeCell ref="X39:Y39"/>
    <mergeCell ref="X40:Y40"/>
    <mergeCell ref="X41:Y41"/>
    <mergeCell ref="X42:Y42"/>
    <mergeCell ref="V39:W39"/>
    <mergeCell ref="V40:W40"/>
    <mergeCell ref="V41:W41"/>
    <mergeCell ref="V42:W42"/>
    <mergeCell ref="R36:S36"/>
    <mergeCell ref="R39:S39"/>
    <mergeCell ref="X33:Y33"/>
    <mergeCell ref="X34:Y34"/>
    <mergeCell ref="X35:Y35"/>
    <mergeCell ref="X36:Y36"/>
    <mergeCell ref="X27:Y27"/>
    <mergeCell ref="V28:W28"/>
    <mergeCell ref="X28:Y28"/>
    <mergeCell ref="V29:W29"/>
    <mergeCell ref="X29:Y29"/>
    <mergeCell ref="V30:W30"/>
    <mergeCell ref="X30:Y30"/>
    <mergeCell ref="N42:O42"/>
  </mergeCells>
  <hyperlinks>
    <hyperlink ref="A146" location="1! Содержание.A1" display="ВЕРНУТЬСЯ К СОДЕРЖАНИЮ"/>
    <hyperlink ref="A146:T146" location="'1. Содержание'!A1" display="ВЕРНУТЬСЯ К СОДЕРЖАНИЮ"/>
    <hyperlink ref="A145:X145" location="'9. Комби PIQCV PICCV EPIV EV'!A1" display="ВЕРНУТЬСЯ НА НАЧАЛО СТРАНИЦЫ"/>
    <hyperlink ref="B56" r:id="rId1"/>
    <hyperlink ref="C128" r:id="rId2"/>
    <hyperlink ref="C127" r:id="rId3"/>
    <hyperlink ref="C102" r:id="rId4"/>
    <hyperlink ref="C103" r:id="rId5"/>
    <hyperlink ref="B19" r:id="rId6"/>
    <hyperlink ref="B20" r:id="rId7"/>
  </hyperlinks>
  <pageMargins left="0.59027777777777779" right="0.19652777777777777" top="0.19652777777777777" bottom="0.19652777777777777" header="0.51180555555555551" footer="0.51180555555555551"/>
  <pageSetup paperSize="9" scale="87" firstPageNumber="0" orientation="landscape" horizontalDpi="300" verticalDpi="300" r:id="rId8"/>
  <headerFooter alignWithMargins="0"/>
  <ignoredErrors>
    <ignoredError sqref="F63:M63 O63:W63 X63 F64 F27 H27 J27 L27 N27 P27 R27" numberStoredAsText="1"/>
  </ignoredErrors>
  <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17</vt:i4>
      </vt:variant>
      <vt:variant>
        <vt:lpstr>Именованные диапазоны</vt:lpstr>
      </vt:variant>
      <vt:variant>
        <vt:i4>14</vt:i4>
      </vt:variant>
    </vt:vector>
  </HeadingPairs>
  <TitlesOfParts>
    <vt:vector size="31" baseType="lpstr">
      <vt:lpstr>1. Содержание</vt:lpstr>
      <vt:lpstr>2. Новинки</vt:lpstr>
      <vt:lpstr>3. Воздух</vt:lpstr>
      <vt:lpstr>4. Противопожарные</vt:lpstr>
      <vt:lpstr>5. Шаровые регулир.</vt:lpstr>
      <vt:lpstr>6. Шаровые откр-закр</vt:lpstr>
      <vt:lpstr>7. Седельные</vt:lpstr>
      <vt:lpstr>8. Баттерфляй</vt:lpstr>
      <vt:lpstr>9. Комби PIQCV PICCV EPIV EV</vt:lpstr>
      <vt:lpstr>10.Зональные</vt:lpstr>
      <vt:lpstr>11. GRV</vt:lpstr>
      <vt:lpstr>12. Retrofit</vt:lpstr>
      <vt:lpstr>13. BUS и MF приводы</vt:lpstr>
      <vt:lpstr>14. IP66_67 Robust Line, Nema4</vt:lpstr>
      <vt:lpstr>15. Шестиходовые</vt:lpstr>
      <vt:lpstr>16. Ex Edelweiss</vt:lpstr>
      <vt:lpstr>17. Датчики</vt:lpstr>
      <vt:lpstr>'1. Содержание'!Область_печати</vt:lpstr>
      <vt:lpstr>'10.Зональные'!Область_печати</vt:lpstr>
      <vt:lpstr>'12. Retrofit'!Область_печати</vt:lpstr>
      <vt:lpstr>'13. BUS и MF приводы'!Область_печати</vt:lpstr>
      <vt:lpstr>'14. IP66_67 Robust Line, Nema4'!Область_печати</vt:lpstr>
      <vt:lpstr>'15. Шестиходовые'!Область_печати</vt:lpstr>
      <vt:lpstr>'17. Датчики'!Область_печати</vt:lpstr>
      <vt:lpstr>'2. Новинки'!Область_печати</vt:lpstr>
      <vt:lpstr>'3. Воздух'!Область_печати</vt:lpstr>
      <vt:lpstr>'4. Противопожарные'!Область_печати</vt:lpstr>
      <vt:lpstr>'6. Шаровые откр-закр'!Область_печати</vt:lpstr>
      <vt:lpstr>'7. Седельные'!Область_печати</vt:lpstr>
      <vt:lpstr>'8. Баттерфляй'!Область_печати</vt:lpstr>
      <vt:lpstr>'9. Комби PIQCV PICCV EPIV EV'!Область_печати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Алексей</dc:creator>
  <cp:lastModifiedBy>Sergey</cp:lastModifiedBy>
  <cp:lastPrinted>2016-11-23T07:44:19Z</cp:lastPrinted>
  <dcterms:created xsi:type="dcterms:W3CDTF">2014-07-11T12:45:56Z</dcterms:created>
  <dcterms:modified xsi:type="dcterms:W3CDTF">2018-02-05T10:46:58Z</dcterms:modified>
</cp:coreProperties>
</file>